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.Garcia\Documents\1Isvimed\1APresupuesto\1Apresupuesto2022\Documentos\"/>
    </mc:Choice>
  </mc:AlternateContent>
  <bookViews>
    <workbookView xWindow="0" yWindow="105" windowWidth="13215" windowHeight="7005"/>
  </bookViews>
  <sheets>
    <sheet name="POAI2022" sheetId="6" r:id="rId1"/>
    <sheet name="Detalle funcionamiento2022" sheetId="5" r:id="rId2"/>
    <sheet name="Rubros Gastos con PAC" sheetId="2" r:id="rId3"/>
    <sheet name="Rubros Ingresos con PAC" sheetId="3" r:id="rId4"/>
    <sheet name="Rubros funcionamiento" sheetId="4" r:id="rId5"/>
  </sheets>
  <externalReferences>
    <externalReference r:id="rId6"/>
    <externalReference r:id="rId7"/>
  </externalReferences>
  <definedNames>
    <definedName name="_xlnm._FilterDatabase" localSheetId="4" hidden="1">'Rubros funcionamiento'!$A$1:$S$38</definedName>
    <definedName name="_xlnm._FilterDatabase" localSheetId="2" hidden="1">'Rubros Gastos con PAC'!$A$1:$S$85</definedName>
    <definedName name="Item">#REF!</definedName>
  </definedNames>
  <calcPr calcId="0" iterate="1"/>
</workbook>
</file>

<file path=xl/calcChain.xml><?xml version="1.0" encoding="utf-8"?>
<calcChain xmlns="http://schemas.openxmlformats.org/spreadsheetml/2006/main">
  <c r="W82" i="6" l="1"/>
  <c r="X82" i="6" s="1"/>
  <c r="K82" i="6"/>
  <c r="L82" i="6"/>
  <c r="M82" i="6"/>
  <c r="N82" i="6"/>
  <c r="O82" i="6"/>
  <c r="P82" i="6"/>
  <c r="Q82" i="6"/>
  <c r="R82" i="6"/>
  <c r="S82" i="6"/>
  <c r="T82" i="6"/>
  <c r="U82" i="6"/>
  <c r="V82" i="6"/>
  <c r="J82" i="6"/>
  <c r="W81" i="6"/>
  <c r="W75" i="6"/>
  <c r="X75" i="6" s="1"/>
  <c r="W66" i="6"/>
  <c r="X66" i="6" s="1"/>
  <c r="W65" i="6"/>
  <c r="X65" i="6" s="1"/>
  <c r="W59" i="6"/>
  <c r="X59" i="6" s="1"/>
  <c r="W58" i="6"/>
  <c r="X58" i="6" s="1"/>
  <c r="W57" i="6"/>
  <c r="W56" i="6"/>
  <c r="X56" i="6" s="1"/>
  <c r="W55" i="6"/>
  <c r="X55" i="6" s="1"/>
  <c r="W54" i="6"/>
  <c r="X54" i="6" s="1"/>
  <c r="W52" i="6"/>
  <c r="X52" i="6" s="1"/>
  <c r="W51" i="6"/>
  <c r="X51" i="6" s="1"/>
  <c r="W50" i="6"/>
  <c r="W49" i="6"/>
  <c r="W47" i="6"/>
  <c r="X47" i="6" s="1"/>
  <c r="W41" i="6"/>
  <c r="X41" i="6" s="1"/>
  <c r="G40" i="6"/>
  <c r="G39" i="6"/>
  <c r="G38" i="6"/>
  <c r="G37" i="6"/>
  <c r="W35" i="6"/>
  <c r="G35" i="6"/>
  <c r="W34" i="6"/>
  <c r="G34" i="6"/>
  <c r="X34" i="6" s="1"/>
  <c r="W33" i="6"/>
  <c r="G33" i="6"/>
  <c r="W32" i="6"/>
  <c r="G32" i="6"/>
  <c r="W31" i="6"/>
  <c r="X31" i="6" s="1"/>
  <c r="W30" i="6"/>
  <c r="X30" i="6" s="1"/>
  <c r="W29" i="6"/>
  <c r="X29" i="6" s="1"/>
  <c r="W28" i="6"/>
  <c r="X28" i="6" s="1"/>
  <c r="W27" i="6"/>
  <c r="X27" i="6" s="1"/>
  <c r="W26" i="6"/>
  <c r="X26" i="6" s="1"/>
  <c r="W25" i="6"/>
  <c r="X25" i="6" s="1"/>
  <c r="W24" i="6"/>
  <c r="X24" i="6" s="1"/>
  <c r="W23" i="6"/>
  <c r="X23" i="6" s="1"/>
  <c r="W22" i="6"/>
  <c r="X22" i="6"/>
  <c r="W21" i="6"/>
  <c r="X21" i="6" s="1"/>
  <c r="W20" i="6"/>
  <c r="X20" i="6" s="1"/>
  <c r="W18" i="6"/>
  <c r="X18" i="6" s="1"/>
  <c r="W17" i="6"/>
  <c r="X17" i="6" s="1"/>
  <c r="W16" i="6"/>
  <c r="X16" i="6" s="1"/>
  <c r="W14" i="6"/>
  <c r="X14" i="6" s="1"/>
  <c r="W13" i="6"/>
  <c r="X13" i="6" s="1"/>
  <c r="W12" i="6"/>
  <c r="W11" i="6"/>
  <c r="X11" i="6" s="1"/>
  <c r="W10" i="6"/>
  <c r="X10" i="6"/>
  <c r="W9" i="6"/>
  <c r="X9" i="6"/>
  <c r="W8" i="6"/>
  <c r="X8" i="6" s="1"/>
  <c r="G8" i="6"/>
  <c r="W7" i="6"/>
  <c r="X7" i="6" s="1"/>
  <c r="W6" i="6"/>
  <c r="X6" i="6" s="1"/>
  <c r="AA6" i="6" s="1"/>
  <c r="W5" i="6"/>
  <c r="X5" i="6" s="1"/>
  <c r="W4" i="6"/>
  <c r="X4" i="6" s="1"/>
  <c r="W3" i="6"/>
  <c r="X3" i="6" s="1"/>
  <c r="W2" i="6"/>
  <c r="X35" i="6" l="1"/>
  <c r="W78" i="6"/>
  <c r="W77" i="6"/>
  <c r="X81" i="6"/>
  <c r="W79" i="6"/>
  <c r="X79" i="6" s="1"/>
  <c r="W80" i="6"/>
  <c r="X80" i="6" s="1"/>
  <c r="W76" i="6"/>
  <c r="X76" i="6" s="1"/>
  <c r="X78" i="6"/>
  <c r="X77" i="6"/>
  <c r="X49" i="6"/>
  <c r="X33" i="6"/>
  <c r="W48" i="6"/>
  <c r="X48" i="6" s="1"/>
  <c r="X32" i="6"/>
  <c r="X12" i="6"/>
  <c r="X50" i="6"/>
  <c r="X2" i="6"/>
  <c r="W15" i="6"/>
  <c r="X15" i="6" s="1"/>
  <c r="W42" i="6"/>
  <c r="X42" i="6" s="1"/>
  <c r="W43" i="6"/>
  <c r="X43" i="6" s="1"/>
  <c r="W44" i="6"/>
  <c r="X44" i="6" s="1"/>
  <c r="W45" i="6"/>
  <c r="X45" i="6" s="1"/>
  <c r="W46" i="6"/>
  <c r="X46" i="6" s="1"/>
  <c r="X57" i="6"/>
  <c r="W61" i="6"/>
  <c r="X61" i="6" s="1"/>
  <c r="W53" i="6"/>
  <c r="X53" i="6" s="1"/>
  <c r="W64" i="6"/>
  <c r="X64" i="6" s="1"/>
  <c r="W73" i="6" l="1"/>
  <c r="X73" i="6" s="1"/>
  <c r="W74" i="6"/>
  <c r="X74" i="6" s="1"/>
  <c r="W70" i="6"/>
  <c r="X70" i="6" s="1"/>
  <c r="W60" i="6"/>
  <c r="X60" i="6" s="1"/>
  <c r="W69" i="6"/>
  <c r="X69" i="6" s="1"/>
  <c r="W62" i="6"/>
  <c r="X62" i="6" s="1"/>
  <c r="W38" i="6"/>
  <c r="X38" i="6" s="1"/>
  <c r="W67" i="6"/>
  <c r="X67" i="6" s="1"/>
  <c r="W19" i="6"/>
  <c r="W72" i="6"/>
  <c r="X72" i="6" s="1"/>
  <c r="W37" i="6"/>
  <c r="X37" i="6" s="1"/>
  <c r="W39" i="6"/>
  <c r="X39" i="6" s="1"/>
  <c r="W71" i="6"/>
  <c r="X71" i="6" s="1"/>
  <c r="W63" i="6"/>
  <c r="X63" i="6" s="1"/>
  <c r="W68" i="6"/>
  <c r="X68" i="6" s="1"/>
  <c r="W40" i="6"/>
  <c r="X40" i="6" s="1"/>
  <c r="W36" i="6"/>
  <c r="X36" i="6" s="1"/>
  <c r="X19" i="6" l="1"/>
  <c r="C50" i="5" l="1"/>
  <c r="B50" i="5"/>
  <c r="C49" i="5"/>
  <c r="B49" i="5"/>
  <c r="B48" i="5"/>
  <c r="C43" i="5"/>
  <c r="C42" i="5"/>
  <c r="C41" i="5"/>
  <c r="C40" i="5"/>
  <c r="C39" i="5"/>
  <c r="C38" i="5"/>
  <c r="C36" i="5"/>
  <c r="C35" i="5"/>
  <c r="C34" i="5"/>
  <c r="C33" i="5"/>
  <c r="C32" i="5"/>
  <c r="C31" i="5"/>
  <c r="C30" i="5"/>
  <c r="C28" i="5"/>
  <c r="C27" i="5"/>
  <c r="C26" i="5"/>
  <c r="C25" i="5"/>
  <c r="C23" i="5"/>
  <c r="C22" i="5"/>
  <c r="C21" i="5"/>
  <c r="C20" i="5"/>
  <c r="C19" i="5"/>
  <c r="C18" i="5"/>
  <c r="F43" i="5" s="1"/>
  <c r="E17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48" i="5" s="1"/>
  <c r="C51" i="5" s="1"/>
  <c r="B51" i="5" l="1"/>
  <c r="D51" i="5" s="1"/>
  <c r="F17" i="5"/>
  <c r="H17" i="5" s="1"/>
  <c r="D48" i="5"/>
  <c r="D50" i="5"/>
  <c r="D49" i="5"/>
  <c r="C45" i="5"/>
  <c r="F45" i="5" l="1"/>
  <c r="G46" i="5" s="1"/>
  <c r="G45" i="5"/>
  <c r="R3" i="4" l="1"/>
  <c r="R4" i="4"/>
  <c r="S4" i="4" s="1"/>
  <c r="R5" i="4"/>
  <c r="R6" i="4"/>
  <c r="S6" i="4" s="1"/>
  <c r="R7" i="4"/>
  <c r="S7" i="4" s="1"/>
  <c r="R8" i="4"/>
  <c r="R9" i="4"/>
  <c r="S9" i="4" s="1"/>
  <c r="R10" i="4"/>
  <c r="S10" i="4" s="1"/>
  <c r="R11" i="4"/>
  <c r="R12" i="4"/>
  <c r="S12" i="4" s="1"/>
  <c r="R13" i="4"/>
  <c r="R14" i="4"/>
  <c r="S14" i="4" s="1"/>
  <c r="R15" i="4"/>
  <c r="S15" i="4" s="1"/>
  <c r="R16" i="4"/>
  <c r="R17" i="4"/>
  <c r="S17" i="4" s="1"/>
  <c r="R18" i="4"/>
  <c r="S18" i="4" s="1"/>
  <c r="R19" i="4"/>
  <c r="R20" i="4"/>
  <c r="S20" i="4" s="1"/>
  <c r="R21" i="4"/>
  <c r="R22" i="4"/>
  <c r="S22" i="4" s="1"/>
  <c r="R23" i="4"/>
  <c r="S23" i="4" s="1"/>
  <c r="R24" i="4"/>
  <c r="R25" i="4"/>
  <c r="S25" i="4" s="1"/>
  <c r="R26" i="4"/>
  <c r="S26" i="4" s="1"/>
  <c r="R27" i="4"/>
  <c r="R28" i="4"/>
  <c r="S28" i="4" s="1"/>
  <c r="R29" i="4"/>
  <c r="S29" i="4" s="1"/>
  <c r="R30" i="4"/>
  <c r="S30" i="4" s="1"/>
  <c r="R31" i="4"/>
  <c r="S31" i="4" s="1"/>
  <c r="R32" i="4"/>
  <c r="S32" i="4" s="1"/>
  <c r="R33" i="4"/>
  <c r="S33" i="4" s="1"/>
  <c r="R34" i="4"/>
  <c r="S34" i="4" s="1"/>
  <c r="R35" i="4"/>
  <c r="R36" i="4"/>
  <c r="S36" i="4" s="1"/>
  <c r="R37" i="4"/>
  <c r="S37" i="4" s="1"/>
  <c r="R38" i="4"/>
  <c r="S38" i="4" s="1"/>
  <c r="R2" i="4"/>
  <c r="S2" i="4" s="1"/>
  <c r="S35" i="4"/>
  <c r="S27" i="4"/>
  <c r="S24" i="4"/>
  <c r="S21" i="4"/>
  <c r="S19" i="4"/>
  <c r="S16" i="4"/>
  <c r="S13" i="4"/>
  <c r="S11" i="4"/>
  <c r="S8" i="4"/>
  <c r="S5" i="4"/>
  <c r="S3" i="4"/>
  <c r="G90" i="2" l="1"/>
  <c r="H90" i="2"/>
  <c r="I90" i="2"/>
  <c r="J90" i="2"/>
  <c r="K90" i="2"/>
  <c r="L90" i="2"/>
  <c r="M90" i="2"/>
  <c r="N90" i="2"/>
  <c r="O90" i="2"/>
  <c r="P90" i="2"/>
  <c r="Q90" i="2"/>
  <c r="F90" i="2"/>
  <c r="G89" i="2"/>
  <c r="H89" i="2"/>
  <c r="I89" i="2"/>
  <c r="J89" i="2"/>
  <c r="K89" i="2"/>
  <c r="L89" i="2"/>
  <c r="M89" i="2"/>
  <c r="N89" i="2"/>
  <c r="O89" i="2"/>
  <c r="P89" i="2"/>
  <c r="Q89" i="2"/>
  <c r="F89" i="2"/>
  <c r="F91" i="2"/>
  <c r="G91" i="2"/>
  <c r="H91" i="2"/>
  <c r="I91" i="2"/>
  <c r="J91" i="2"/>
  <c r="K91" i="2"/>
  <c r="L91" i="2"/>
  <c r="M91" i="2"/>
  <c r="N91" i="2"/>
  <c r="O91" i="2"/>
  <c r="P91" i="2"/>
  <c r="Q91" i="2"/>
  <c r="F92" i="2"/>
  <c r="G92" i="2"/>
  <c r="H92" i="2"/>
  <c r="I92" i="2"/>
  <c r="J92" i="2"/>
  <c r="K92" i="2"/>
  <c r="L92" i="2"/>
  <c r="M92" i="2"/>
  <c r="N92" i="2"/>
  <c r="O92" i="2"/>
  <c r="P92" i="2"/>
  <c r="Q92" i="2"/>
  <c r="E92" i="2"/>
  <c r="E91" i="2"/>
  <c r="E93" i="2" s="1"/>
  <c r="I17" i="3"/>
  <c r="J17" i="3"/>
  <c r="K17" i="3"/>
  <c r="L17" i="3"/>
  <c r="M17" i="3"/>
  <c r="N17" i="3"/>
  <c r="O17" i="3"/>
  <c r="P17" i="3"/>
  <c r="Q17" i="3"/>
  <c r="R17" i="3"/>
  <c r="S17" i="3"/>
  <c r="T17" i="3"/>
  <c r="H17" i="3"/>
  <c r="R91" i="2" l="1"/>
  <c r="S91" i="2" s="1"/>
  <c r="I93" i="2"/>
  <c r="L93" i="2"/>
  <c r="Q93" i="2"/>
  <c r="R92" i="2"/>
  <c r="S92" i="2" s="1"/>
  <c r="N93" i="2"/>
  <c r="P93" i="2"/>
  <c r="H93" i="2"/>
  <c r="M93" i="2"/>
  <c r="O93" i="2"/>
  <c r="G93" i="2"/>
  <c r="J93" i="2"/>
  <c r="K93" i="2"/>
  <c r="F93" i="2"/>
  <c r="R90" i="2"/>
  <c r="S90" i="2" s="1"/>
  <c r="R89" i="2"/>
  <c r="S89" i="2" s="1"/>
  <c r="R93" i="2" l="1"/>
  <c r="S93" i="2" s="1"/>
  <c r="R85" i="2" l="1"/>
  <c r="S85" i="2" s="1"/>
  <c r="R3" i="2"/>
  <c r="S3" i="2" s="1"/>
  <c r="R4" i="2"/>
  <c r="S4" i="2" s="1"/>
  <c r="R5" i="2"/>
  <c r="S5" i="2" s="1"/>
  <c r="R6" i="2"/>
  <c r="S6" i="2"/>
  <c r="R7" i="2"/>
  <c r="S7" i="2" s="1"/>
  <c r="R8" i="2"/>
  <c r="S8" i="2" s="1"/>
  <c r="R9" i="2"/>
  <c r="S9" i="2" s="1"/>
  <c r="R10" i="2"/>
  <c r="S10" i="2" s="1"/>
  <c r="R11" i="2"/>
  <c r="S11" i="2" s="1"/>
  <c r="R12" i="2"/>
  <c r="S12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19" i="2"/>
  <c r="S19" i="2" s="1"/>
  <c r="R20" i="2"/>
  <c r="S20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40" i="2"/>
  <c r="S40" i="2" s="1"/>
  <c r="R41" i="2"/>
  <c r="S41" i="2" s="1"/>
  <c r="R42" i="2"/>
  <c r="S42" i="2" s="1"/>
  <c r="R43" i="2"/>
  <c r="S43" i="2" s="1"/>
  <c r="R44" i="2"/>
  <c r="S44" i="2" s="1"/>
  <c r="R45" i="2"/>
  <c r="S45" i="2" s="1"/>
  <c r="R46" i="2"/>
  <c r="S46" i="2" s="1"/>
  <c r="R47" i="2"/>
  <c r="S47" i="2" s="1"/>
  <c r="R48" i="2"/>
  <c r="S48" i="2" s="1"/>
  <c r="R49" i="2"/>
  <c r="S49" i="2" s="1"/>
  <c r="R50" i="2"/>
  <c r="S50" i="2" s="1"/>
  <c r="R51" i="2"/>
  <c r="S51" i="2" s="1"/>
  <c r="R52" i="2"/>
  <c r="S52" i="2" s="1"/>
  <c r="R53" i="2"/>
  <c r="S53" i="2" s="1"/>
  <c r="R54" i="2"/>
  <c r="S54" i="2" s="1"/>
  <c r="R55" i="2"/>
  <c r="S55" i="2" s="1"/>
  <c r="R56" i="2"/>
  <c r="S56" i="2" s="1"/>
  <c r="R57" i="2"/>
  <c r="S57" i="2" s="1"/>
  <c r="R58" i="2"/>
  <c r="S58" i="2" s="1"/>
  <c r="R59" i="2"/>
  <c r="S59" i="2" s="1"/>
  <c r="R60" i="2"/>
  <c r="S60" i="2" s="1"/>
  <c r="R61" i="2"/>
  <c r="S61" i="2" s="1"/>
  <c r="R62" i="2"/>
  <c r="S62" i="2" s="1"/>
  <c r="R63" i="2"/>
  <c r="S63" i="2" s="1"/>
  <c r="R64" i="2"/>
  <c r="S64" i="2" s="1"/>
  <c r="R65" i="2"/>
  <c r="S65" i="2" s="1"/>
  <c r="R66" i="2"/>
  <c r="S66" i="2" s="1"/>
  <c r="R67" i="2"/>
  <c r="S67" i="2" s="1"/>
  <c r="R68" i="2"/>
  <c r="S68" i="2" s="1"/>
  <c r="R69" i="2"/>
  <c r="S69" i="2" s="1"/>
  <c r="R70" i="2"/>
  <c r="S70" i="2" s="1"/>
  <c r="R71" i="2"/>
  <c r="S71" i="2" s="1"/>
  <c r="R72" i="2"/>
  <c r="S72" i="2" s="1"/>
  <c r="R73" i="2"/>
  <c r="S73" i="2" s="1"/>
  <c r="R74" i="2"/>
  <c r="S74" i="2" s="1"/>
  <c r="R75" i="2"/>
  <c r="S75" i="2" s="1"/>
  <c r="R76" i="2"/>
  <c r="S76" i="2" s="1"/>
  <c r="R77" i="2"/>
  <c r="S77" i="2" s="1"/>
  <c r="R78" i="2"/>
  <c r="S78" i="2" s="1"/>
  <c r="R79" i="2"/>
  <c r="S79" i="2" s="1"/>
  <c r="R80" i="2"/>
  <c r="S80" i="2" s="1"/>
  <c r="R81" i="2"/>
  <c r="S81" i="2" s="1"/>
  <c r="R82" i="2"/>
  <c r="S82" i="2" s="1"/>
  <c r="R83" i="2"/>
  <c r="S83" i="2" s="1"/>
  <c r="R84" i="2"/>
  <c r="S84" i="2" s="1"/>
  <c r="G87" i="2"/>
  <c r="G94" i="2" s="1"/>
  <c r="H87" i="2"/>
  <c r="H94" i="2" s="1"/>
  <c r="I87" i="2"/>
  <c r="I94" i="2" s="1"/>
  <c r="J87" i="2"/>
  <c r="J94" i="2" s="1"/>
  <c r="K87" i="2"/>
  <c r="K94" i="2" s="1"/>
  <c r="L87" i="2"/>
  <c r="L94" i="2" s="1"/>
  <c r="M87" i="2"/>
  <c r="M94" i="2" s="1"/>
  <c r="N87" i="2"/>
  <c r="N94" i="2" s="1"/>
  <c r="O87" i="2"/>
  <c r="O94" i="2" s="1"/>
  <c r="P87" i="2"/>
  <c r="P94" i="2" s="1"/>
  <c r="Q87" i="2"/>
  <c r="Q94" i="2" s="1"/>
  <c r="F87" i="2"/>
  <c r="F94" i="2" s="1"/>
  <c r="E87" i="2"/>
  <c r="E94" i="2" s="1"/>
  <c r="R2" i="2"/>
  <c r="S2" i="2" s="1"/>
  <c r="R94" i="2" l="1"/>
  <c r="S94" i="2" s="1"/>
  <c r="R87" i="2"/>
  <c r="S87" i="2" s="1"/>
</calcChain>
</file>

<file path=xl/sharedStrings.xml><?xml version="1.0" encoding="utf-8"?>
<sst xmlns="http://schemas.openxmlformats.org/spreadsheetml/2006/main" count="1254" uniqueCount="390">
  <si>
    <t>00122</t>
  </si>
  <si>
    <t>TM Funcionamiento</t>
  </si>
  <si>
    <t>Recursos Ordinarios</t>
  </si>
  <si>
    <t>Sueldo básico T.M.</t>
  </si>
  <si>
    <t>10012200010001012010101010101</t>
  </si>
  <si>
    <t>Horas Extras</t>
  </si>
  <si>
    <t>10012200010001012010101010102</t>
  </si>
  <si>
    <t>Prima de Servicios</t>
  </si>
  <si>
    <t>10012200010001012010101010106</t>
  </si>
  <si>
    <t>Bonificación por Servicios Prestados</t>
  </si>
  <si>
    <t>10012200010001012010101010107</t>
  </si>
  <si>
    <t>Prima de Navidad</t>
  </si>
  <si>
    <t>1001220001000101201010101010801</t>
  </si>
  <si>
    <t>Prima de Vacaciones</t>
  </si>
  <si>
    <t>1001220001000101201010101010802</t>
  </si>
  <si>
    <t>Aportes a la seguridad social en pensiones</t>
  </si>
  <si>
    <t>100122000100010120101010201</t>
  </si>
  <si>
    <t>Aportes a la seguridad social en salud</t>
  </si>
  <si>
    <t>100122000100010120101010202</t>
  </si>
  <si>
    <t xml:space="preserve">Aportes de cesantías </t>
  </si>
  <si>
    <t>100122000100010120101010203</t>
  </si>
  <si>
    <t>Aportes a Cajas de Compensación Familiar</t>
  </si>
  <si>
    <t>100122000100010120101010204</t>
  </si>
  <si>
    <t>Riesgos Profesionales</t>
  </si>
  <si>
    <t>100122000100010120101010205</t>
  </si>
  <si>
    <t xml:space="preserve">Aportes ICBF </t>
  </si>
  <si>
    <t>100122000100010120101010206</t>
  </si>
  <si>
    <t>Aportes SENA</t>
  </si>
  <si>
    <t>100122000100010120101010207</t>
  </si>
  <si>
    <t>Vacaciones</t>
  </si>
  <si>
    <t>10012200010001012010101030101</t>
  </si>
  <si>
    <t>Bonificación Recreación</t>
  </si>
  <si>
    <t>10012200010001012010101030103</t>
  </si>
  <si>
    <t xml:space="preserve">Servicios inmobiliarios </t>
  </si>
  <si>
    <t>10012200010001012010202020701</t>
  </si>
  <si>
    <t xml:space="preserve">Otros servicios prestados a las empresas y servicios de producción </t>
  </si>
  <si>
    <t>10012200010001012010202020800</t>
  </si>
  <si>
    <t>Otros servicios para la comunidad, socia y person</t>
  </si>
  <si>
    <t>Cuota De Fiscalización Proyectada Por Contraloría</t>
  </si>
  <si>
    <t>1001220001000101201080401</t>
  </si>
  <si>
    <t>Serv de telecomunicaciones, transm y sumin de inf</t>
  </si>
  <si>
    <t>10012200010002022010202020601</t>
  </si>
  <si>
    <t>Serv alcantarillado, recol, desechos y otros serv</t>
  </si>
  <si>
    <t>10012200010002022010202020602</t>
  </si>
  <si>
    <t>Otros serv alojam; comida; trans</t>
  </si>
  <si>
    <t>10012200010002022010202020603</t>
  </si>
  <si>
    <t>200402</t>
  </si>
  <si>
    <t>TM Inversión</t>
  </si>
  <si>
    <t>Implementación y gestión de la política pública habitacional - IGPPH</t>
  </si>
  <si>
    <t>Estrategias Comunicacionales - IGPPH</t>
  </si>
  <si>
    <t>2001222004020002203020202080032</t>
  </si>
  <si>
    <t>200407</t>
  </si>
  <si>
    <t>Titulación y regularización de bienes fiscales en la ciudad - TRBF</t>
  </si>
  <si>
    <t>Personal de apoyo</t>
  </si>
  <si>
    <t>Contratistas - TRBF</t>
  </si>
  <si>
    <t>2001222004070003203020202080031</t>
  </si>
  <si>
    <t>70122</t>
  </si>
  <si>
    <t>Comunicación y transporte -  IGPPH</t>
  </si>
  <si>
    <t>2701222004020002203020202060333</t>
  </si>
  <si>
    <t>2701222004020002203020202080032</t>
  </si>
  <si>
    <t>Fortalecimiento institucional - IGPPH</t>
  </si>
  <si>
    <t>2701222004020002203020202080034</t>
  </si>
  <si>
    <t>Materiales y suministros - IGPPH</t>
  </si>
  <si>
    <t>2701222004020002203020202080035</t>
  </si>
  <si>
    <t>Servicio Aseo - IGPPH</t>
  </si>
  <si>
    <t>2701222004020002203020202080236</t>
  </si>
  <si>
    <t>Contratistas - IGPPH</t>
  </si>
  <si>
    <t>2701222004020003203020202080031</t>
  </si>
  <si>
    <t>200403</t>
  </si>
  <si>
    <t>Adquisición de vivienda por un hábitat sostenible con enfoque diferencial - AVHS</t>
  </si>
  <si>
    <t>Estudios y diseños - AVHS</t>
  </si>
  <si>
    <t>2701222004030001203020202090040</t>
  </si>
  <si>
    <t>Ejecución - AVHS</t>
  </si>
  <si>
    <t>2701222004030001203020202090041</t>
  </si>
  <si>
    <t>Operador AT - AVHS</t>
  </si>
  <si>
    <t>2701222004030001203020202090042</t>
  </si>
  <si>
    <t>Interventoría - AVHS</t>
  </si>
  <si>
    <t>2701222004030001203020202090043</t>
  </si>
  <si>
    <t>Subsidios AT - AVHS</t>
  </si>
  <si>
    <t>27012220040300012030202020910</t>
  </si>
  <si>
    <t>27012220040300012030202020930</t>
  </si>
  <si>
    <t>Servicios de distribución de electricidad, gas y agua - AVHS</t>
  </si>
  <si>
    <t>27012220040300022030202020600</t>
  </si>
  <si>
    <t>Comunicación y transporte - AVHS</t>
  </si>
  <si>
    <t>2701222004030002203020202060333</t>
  </si>
  <si>
    <t>Costos y gastos financieros - AVHS</t>
  </si>
  <si>
    <t>27012220040300022030202020703</t>
  </si>
  <si>
    <t>Estrategias Comunicacionales - AVHS</t>
  </si>
  <si>
    <t>2701222004030002203020202080032</t>
  </si>
  <si>
    <t>Fortalecimiento institucional - AVHS</t>
  </si>
  <si>
    <t>2701222004030002203020202080034</t>
  </si>
  <si>
    <t>Materiales y suministros - AVHS</t>
  </si>
  <si>
    <t>2701222004030002203020202080035</t>
  </si>
  <si>
    <t>Gastos legales - AVHS</t>
  </si>
  <si>
    <t>2701222004030002203020202080037</t>
  </si>
  <si>
    <t>Mantenimiento - AVHS</t>
  </si>
  <si>
    <t>2701222004030002203020202080038</t>
  </si>
  <si>
    <t>Vigilancia - AVHS</t>
  </si>
  <si>
    <t>2701222004030002203020202080139</t>
  </si>
  <si>
    <t>Servicio Aseo - AVHS</t>
  </si>
  <si>
    <t>2701222004030002203020202080236</t>
  </si>
  <si>
    <t>Impuesto predial unificado PH - AVHS</t>
  </si>
  <si>
    <t>270122200403000220308010202</t>
  </si>
  <si>
    <t>Contratistas - AVHS</t>
  </si>
  <si>
    <t>2701222004030003203020202080031</t>
  </si>
  <si>
    <t>200404</t>
  </si>
  <si>
    <t>Mejoramiento de vivienda por un hábitat sostenible - MVHS</t>
  </si>
  <si>
    <t>Subsidios Mejoramientos- MVHS</t>
  </si>
  <si>
    <t>27012220040400012030202020920</t>
  </si>
  <si>
    <t>Costos y gastos financieros - MVHS</t>
  </si>
  <si>
    <t>27012220040400022030202020703</t>
  </si>
  <si>
    <t>Estrategias Comunicacionales - MVHS</t>
  </si>
  <si>
    <t>2701222004040002203020202080032</t>
  </si>
  <si>
    <t>Materiales y suministros - MVHS</t>
  </si>
  <si>
    <t>2701222004040002203020202080035</t>
  </si>
  <si>
    <t>Gastos legales - MVHS</t>
  </si>
  <si>
    <t>2701222004040002203020202080037</t>
  </si>
  <si>
    <t>Servicio Aseo - MVHS</t>
  </si>
  <si>
    <t>2701222004040002203020202080236</t>
  </si>
  <si>
    <t>Contratistas - MVHS</t>
  </si>
  <si>
    <t>2701222004040003203020202080031</t>
  </si>
  <si>
    <t>200405</t>
  </si>
  <si>
    <t>Mejoramiento integral de barrios - MIB</t>
  </si>
  <si>
    <t>Comunicación y transporte - MIB</t>
  </si>
  <si>
    <t>2701222004050002203020202060333</t>
  </si>
  <si>
    <t>Estrategias Comunicacionales - MIB</t>
  </si>
  <si>
    <t>2701222004050002203020202080032</t>
  </si>
  <si>
    <t>Fortalecimiento institucional - MIB</t>
  </si>
  <si>
    <t>2701222004050002203020202080034</t>
  </si>
  <si>
    <t>Materiales y suministros - MIB</t>
  </si>
  <si>
    <t>2701222004050002203020202080035</t>
  </si>
  <si>
    <t>Servicio Aseo - MIB</t>
  </si>
  <si>
    <t>2701222004050002203020202080236</t>
  </si>
  <si>
    <t>Contratistas - MIB</t>
  </si>
  <si>
    <t>2701222004050003203020202080031</t>
  </si>
  <si>
    <t>200406</t>
  </si>
  <si>
    <t>Servicio de reconocimiento de edificaciones de vivienda de interés social y prioritario - SER</t>
  </si>
  <si>
    <t>Contratistas - SER</t>
  </si>
  <si>
    <t>2701222004060003203020202080031</t>
  </si>
  <si>
    <t>Comunicación y transporte - TRBF</t>
  </si>
  <si>
    <t>2701222004070002203020202060333</t>
  </si>
  <si>
    <t>Estrategias Comunicacionales - TRBF</t>
  </si>
  <si>
    <t>2701222004070002203020202080032</t>
  </si>
  <si>
    <t>Fortalecimiento institucional - TRBF</t>
  </si>
  <si>
    <t>2701222004070002203020202080034</t>
  </si>
  <si>
    <t>Materiales y suministros - TRBF</t>
  </si>
  <si>
    <t>2701222004070002203020202080035</t>
  </si>
  <si>
    <t>Servicio Aseo - TRBF</t>
  </si>
  <si>
    <t>2701222004070002203020202080236</t>
  </si>
  <si>
    <t>2701222004070003203020202080031</t>
  </si>
  <si>
    <t>90122</t>
  </si>
  <si>
    <t>2901222004060003203020202080031</t>
  </si>
  <si>
    <t>Recursos Propios</t>
  </si>
  <si>
    <t>Recursos propios - Cartera</t>
  </si>
  <si>
    <t>Prod alime, beb, textiles, pr vestir y prod cuero</t>
  </si>
  <si>
    <t>301122000100020220102020102</t>
  </si>
  <si>
    <t>Prod hornos coque; prod de refinación de petróleo</t>
  </si>
  <si>
    <t>301122000100020220102020103</t>
  </si>
  <si>
    <t>30112200010002022010202020603</t>
  </si>
  <si>
    <t>30112200010002022010202020800</t>
  </si>
  <si>
    <t>301122000100020220108010201</t>
  </si>
  <si>
    <t>Muebles del tipo utilizado en la oficina</t>
  </si>
  <si>
    <t>30122200010002022010202020603</t>
  </si>
  <si>
    <t>Serv de seguros (con excl servicios de reaseguro)</t>
  </si>
  <si>
    <t>30122200010002022010202020702</t>
  </si>
  <si>
    <t>30122200010002022010202020800</t>
  </si>
  <si>
    <t>Servicios de investigación y seguridad</t>
  </si>
  <si>
    <t>30122200010002022010202020801</t>
  </si>
  <si>
    <t>Servicios de limpieza</t>
  </si>
  <si>
    <t>30122200010002022010202020802</t>
  </si>
  <si>
    <t>Programa de salud ocupacional</t>
  </si>
  <si>
    <t>3012220001000202201030301010225</t>
  </si>
  <si>
    <t>Sentencias</t>
  </si>
  <si>
    <t>301222000100020220103070101</t>
  </si>
  <si>
    <t>Conciliaciones</t>
  </si>
  <si>
    <t>301222000100020220103070102</t>
  </si>
  <si>
    <t>Laudos arbitrales</t>
  </si>
  <si>
    <t>301222000100020220103070103</t>
  </si>
  <si>
    <t>Codigo Rubro</t>
  </si>
  <si>
    <t>Nombre Rubro</t>
  </si>
  <si>
    <t>Valro Asignado</t>
  </si>
  <si>
    <t>Rubro Corto</t>
  </si>
  <si>
    <t>Observación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</si>
  <si>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</si>
  <si>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</si>
  <si>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</si>
  <si>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</si>
  <si>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</si>
  <si>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</si>
  <si>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</si>
  <si>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</si>
  <si>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</si>
  <si>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</si>
  <si>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</si>
  <si>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</si>
  <si>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</si>
  <si>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Validación</t>
  </si>
  <si>
    <t>Recursos Propios -recobros</t>
  </si>
  <si>
    <t>Recursos Propios - Cartera</t>
  </si>
  <si>
    <t>Impuesto predial</t>
  </si>
  <si>
    <t>1001220001000101201</t>
  </si>
  <si>
    <t>Transporte</t>
  </si>
  <si>
    <t>Sub vivienda y complemetarios - AVHS</t>
  </si>
  <si>
    <t>Fuente financiación</t>
  </si>
  <si>
    <t>CONCEPTOS DEL INGRESO</t>
  </si>
  <si>
    <t>PAC</t>
  </si>
  <si>
    <t>Nombre fondo</t>
  </si>
  <si>
    <t>Fondo</t>
  </si>
  <si>
    <t>Proyecto
Convenio</t>
  </si>
  <si>
    <t>Conceptos 2022</t>
  </si>
  <si>
    <t>Rubro 
2022</t>
  </si>
  <si>
    <t>Sigla 
proyecto</t>
  </si>
  <si>
    <t>Nombre</t>
  </si>
  <si>
    <t>Presupuesto</t>
  </si>
  <si>
    <t xml:space="preserve">Enero </t>
  </si>
  <si>
    <t>01121</t>
  </si>
  <si>
    <t>000</t>
  </si>
  <si>
    <t>Cartera</t>
  </si>
  <si>
    <t>Amortiz capital Prest Hipotecarios Fondo Vivienda</t>
  </si>
  <si>
    <t>01221</t>
  </si>
  <si>
    <t>Recobros</t>
  </si>
  <si>
    <t>Recuperaciones recursos propios</t>
  </si>
  <si>
    <t>00121</t>
  </si>
  <si>
    <t>Cuota F</t>
  </si>
  <si>
    <t>Cuota de fiscalización y auditaje proyectada</t>
  </si>
  <si>
    <t>TMF</t>
  </si>
  <si>
    <t>Transferencia Municipio - Funcionamiento</t>
  </si>
  <si>
    <t>IGPPH</t>
  </si>
  <si>
    <t>Exc Adic EPM</t>
  </si>
  <si>
    <t>AVHS</t>
  </si>
  <si>
    <t>MVHS</t>
  </si>
  <si>
    <t>MIB</t>
  </si>
  <si>
    <t>SER</t>
  </si>
  <si>
    <t>Exc Ord EPM</t>
  </si>
  <si>
    <t>TRBF</t>
  </si>
  <si>
    <t>RP Cartera</t>
  </si>
  <si>
    <t>TM F</t>
  </si>
  <si>
    <t>TM IN</t>
  </si>
  <si>
    <t>RP Subsidios</t>
  </si>
  <si>
    <t>TOTAL PPTO 2022</t>
  </si>
  <si>
    <t>TOTAL</t>
  </si>
  <si>
    <t>Control</t>
  </si>
  <si>
    <t>Combustibles y Lubricantes</t>
  </si>
  <si>
    <t>Servicios públicos</t>
  </si>
  <si>
    <t>Seguros</t>
  </si>
  <si>
    <t>Servicio de vigilancia</t>
  </si>
  <si>
    <t>Servicio de aseo</t>
  </si>
  <si>
    <t xml:space="preserve">Rubro </t>
  </si>
  <si>
    <t>Valor Asignado</t>
  </si>
  <si>
    <t>Incluye cesantías e intereses a las cesantías</t>
  </si>
  <si>
    <t>Comuniccaión y transporte</t>
  </si>
  <si>
    <t>Viáticos y gastos de viaje</t>
  </si>
  <si>
    <t xml:space="preserve">Viáticos y gastos de viaje </t>
  </si>
  <si>
    <t>Viáticos y gastos de viaje y gastos de atención $14.798 M y Representación $7.2 M</t>
  </si>
  <si>
    <t>Contratistas PN y PJ, Mantenimientos, bienestar social y gastos legales</t>
  </si>
  <si>
    <t>Dotación de equipo de protección personal</t>
  </si>
  <si>
    <t>Cuota administarción Sede Cento</t>
  </si>
  <si>
    <t>SSPP EPM</t>
  </si>
  <si>
    <t>Internet y telefonía celular</t>
  </si>
  <si>
    <t>Vigilancia</t>
  </si>
  <si>
    <t>Aseo</t>
  </si>
  <si>
    <t>Equipos menores</t>
  </si>
  <si>
    <t>Cuenta</t>
  </si>
  <si>
    <t>Concepto</t>
  </si>
  <si>
    <t>Fuente Financiación</t>
  </si>
  <si>
    <t>Subtotal</t>
  </si>
  <si>
    <t>Control cero</t>
  </si>
  <si>
    <t>Gastos de personal</t>
  </si>
  <si>
    <t>Sueldos de Personal</t>
  </si>
  <si>
    <t>TM corrientes</t>
  </si>
  <si>
    <t>Gasto personal</t>
  </si>
  <si>
    <t>Prima de vacaciones</t>
  </si>
  <si>
    <t>Prima de navidad</t>
  </si>
  <si>
    <t>Bonificación recreación</t>
  </si>
  <si>
    <t>Prima de servicios</t>
  </si>
  <si>
    <t xml:space="preserve">Bonificación servicios prestados
</t>
  </si>
  <si>
    <t>Remuneración estudiantes de practica</t>
  </si>
  <si>
    <t xml:space="preserve">Aportes a fondos pensionales </t>
  </si>
  <si>
    <t>Aportes a seguridad social salud</t>
  </si>
  <si>
    <t>Aportes a cajas de compensación</t>
  </si>
  <si>
    <t>Riesgos profesionales</t>
  </si>
  <si>
    <t>Aportes al ICBF</t>
  </si>
  <si>
    <t>Aportes al SENA</t>
  </si>
  <si>
    <t>Aportes de cesantías</t>
  </si>
  <si>
    <t>Gastos Generales</t>
  </si>
  <si>
    <t>Compra de equipo</t>
  </si>
  <si>
    <t>RP Recobros</t>
  </si>
  <si>
    <t>Adquisición de bienes y servicios</t>
  </si>
  <si>
    <t>Materiales y Suministros</t>
  </si>
  <si>
    <t>RP cartera</t>
  </si>
  <si>
    <t>Mantenimiento</t>
  </si>
  <si>
    <t>Mantenimiento de Vehículos</t>
  </si>
  <si>
    <t>Serv de telecomunicaciones, transm y sumin de inf, Serv alcantarillado, recol, desechos y otros serv</t>
  </si>
  <si>
    <t>Comunicación y Transporte</t>
  </si>
  <si>
    <t>Gastos de atención y Representación</t>
  </si>
  <si>
    <t>Bienestar social e incentivos</t>
  </si>
  <si>
    <t>Gastos Legales</t>
  </si>
  <si>
    <t>Sistema de gestión - Segurida y salud en el trabajo</t>
  </si>
  <si>
    <t>Impuestos, tasas y multas</t>
  </si>
  <si>
    <t>Sentencias, fallos y conciliaciones</t>
  </si>
  <si>
    <t>Cuota de Fiscalización</t>
  </si>
  <si>
    <t>TOTAL PRESUPUESTO DE FUNCIONAMIENTO 2022</t>
  </si>
  <si>
    <t>Control cero ingresos</t>
  </si>
  <si>
    <t>Ingreso 2022</t>
  </si>
  <si>
    <t>Gasto 2022</t>
  </si>
  <si>
    <t>TM Corrientes</t>
  </si>
  <si>
    <t>Recobros Subsidios</t>
  </si>
  <si>
    <t>TOTALES</t>
  </si>
  <si>
    <t>CCPET</t>
  </si>
  <si>
    <t>UER
(seleccione la UER de la lista desplegable)</t>
  </si>
  <si>
    <t>Proyecto 
(seleccione el proyecto de la lista desplegable)</t>
  </si>
  <si>
    <t>Ítem
(seleccione el ítem de la lista desplegable)</t>
  </si>
  <si>
    <t>Clase</t>
  </si>
  <si>
    <t>Componente</t>
  </si>
  <si>
    <t>Metas</t>
  </si>
  <si>
    <t>% Part</t>
  </si>
  <si>
    <t>Valor Total
Necesidades</t>
  </si>
  <si>
    <t>SPA</t>
  </si>
  <si>
    <t>Adquisición de vivienda por un hábitat sostenible con enfoque diferencial</t>
  </si>
  <si>
    <t>Subsidios de vivienda</t>
  </si>
  <si>
    <t>Se restan El Triunfo y La Playita. Ajuste de 5.760 Millones</t>
  </si>
  <si>
    <t>Interventoría</t>
  </si>
  <si>
    <t>Interventoría PH  Vento II, La Corcovada, Moravia y Finca La Paz.</t>
  </si>
  <si>
    <t>Gastos legales</t>
  </si>
  <si>
    <t>Corresponde a licencias y permisos</t>
  </si>
  <si>
    <t>Estudios y diseños</t>
  </si>
  <si>
    <t>Calibrar y completar estudios y diseños de Colinas de Occidente y Picacho</t>
  </si>
  <si>
    <t>Implementación y gestión de la política pública habitacional</t>
  </si>
  <si>
    <t>Fortalecimiento Institucional</t>
  </si>
  <si>
    <t>Campañas y capacitaciones de auditores SGC</t>
  </si>
  <si>
    <t>Seguimiento certificado SGC</t>
  </si>
  <si>
    <t>SPO</t>
  </si>
  <si>
    <t>Subisidios AT</t>
  </si>
  <si>
    <t>Operardor AT</t>
  </si>
  <si>
    <t>SDO</t>
  </si>
  <si>
    <t>Diseños de redes hidráulicas externas proyecto el triunfo 20M, diseño alumbrados el Triunfo 10M</t>
  </si>
  <si>
    <t>Interventoría diseños de redes hidráulicas externas proyecto El Triunfo 35M,
Interventoría Ciudad del Este 322M</t>
  </si>
  <si>
    <t>Ejecución</t>
  </si>
  <si>
    <t>El Triunfo: redes 350M, alumbrado 250M, voladura roca 250M, estabilización taludes 930M,
La Playita. Estabilización taludes, tramite y liciencia 1,330 M</t>
  </si>
  <si>
    <t xml:space="preserve">Adecuación de sistemas de bombeo y solución de humedades en primer niveles del proyecto Montaña y Cascada 415M.
Proyecto Ciudad del Este - protección de torre de energia y tramites de licencia cnt 58M
</t>
  </si>
  <si>
    <t>Trámite de permisos ambientales de proyectos de vivienda nueva actuales y por trasladar desde SPA</t>
  </si>
  <si>
    <t>Mejoramiento de vivienda por un hábitat sostenible</t>
  </si>
  <si>
    <t>Subsidios de mejoramiento</t>
  </si>
  <si>
    <t>Sub Mejoramiento (Meta de 2500 a 9 SMMLV con cofinanciación de VIVA) PAC de eneroen febrero</t>
  </si>
  <si>
    <t>Servicio de reconocimiento de edificaciones de vivienda de interés social y prioritario</t>
  </si>
  <si>
    <t>Derechos y expensas curaduría urbana (recuros del balance)</t>
  </si>
  <si>
    <t>SJU</t>
  </si>
  <si>
    <t>Titulación y Regularización de bienes fiscales en la ciudad</t>
  </si>
  <si>
    <t>Publicación de edictos</t>
  </si>
  <si>
    <t>Operador Juridico</t>
  </si>
  <si>
    <t>JCOM</t>
  </si>
  <si>
    <t>Estrategias Comunicacionales</t>
  </si>
  <si>
    <t xml:space="preserve">Administrar recursos para el desarrollo de actividades logisticas en los componentes misionales, transversales y estrategicos del instituto social de vivienda y habitad de medellin- ISVIMED </t>
  </si>
  <si>
    <t>Administrar recursos para el desarrollo de actividades logisticas en los componentes misionales, transversales y estrategicos del instituto social de vivienda y habitad de medellin- ISVIMED</t>
  </si>
  <si>
    <t>Mejoramiento Integral de barrios</t>
  </si>
  <si>
    <t>administración de recursos para el desarrollo de actividades consistentes en garantizar mantenimiento y soporte técnico integral a la página web del isvimed; y brindar asesoría en estrategias de comunicación y ejecución del plan de medios de la entidad, de conformidad con los productos definidos</t>
  </si>
  <si>
    <t>Call Center (AVHS)</t>
  </si>
  <si>
    <t>Materiales y suministros</t>
  </si>
  <si>
    <t>Senalitica</t>
  </si>
  <si>
    <t>SAF</t>
  </si>
  <si>
    <t>TIC</t>
  </si>
  <si>
    <t>Gestión documental</t>
  </si>
  <si>
    <t>Seguridad y vigilancia</t>
  </si>
  <si>
    <t>Se disminuyen 500M conservando las condiciones actuales: que no se incrementen la custodia de bienes actuales; y disminuir el esquema de vigilangia de la Finca la Paz.</t>
  </si>
  <si>
    <t>Comunicación y transporte</t>
  </si>
  <si>
    <t>Transporte: se redistribuyen los % part de los proyectos</t>
  </si>
  <si>
    <t>Costos y gastos financieros</t>
  </si>
  <si>
    <t>Comisiones</t>
  </si>
  <si>
    <t>Cuotas de xpesan 59M mas 8m Caja menor</t>
  </si>
  <si>
    <t xml:space="preserve">Aseo y cafeteria 41M
</t>
  </si>
  <si>
    <t xml:space="preserve">Papeleria
</t>
  </si>
  <si>
    <t>Impresiones</t>
  </si>
  <si>
    <t>Ferreteria</t>
  </si>
  <si>
    <t>Roceria</t>
  </si>
  <si>
    <t>Servicio de limpieza</t>
  </si>
  <si>
    <t>Servicios de distribución de electricidad, gas y agua</t>
  </si>
  <si>
    <t>SSPP PH</t>
  </si>
  <si>
    <t>Cuota admon Sede centro</t>
  </si>
  <si>
    <t>Predial PH</t>
  </si>
  <si>
    <t>Compromiso de pago MPO</t>
  </si>
  <si>
    <t>ISV</t>
  </si>
  <si>
    <t>Contratistas</t>
  </si>
  <si>
    <t>Directo</t>
  </si>
  <si>
    <t>Indirecto</t>
  </si>
  <si>
    <t>Servicios para la comunidad, sociales y personales</t>
  </si>
  <si>
    <t xml:space="preserve">Servicios prestados a las empresas y servicios de producción 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</si>
  <si>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</si>
  <si>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</si>
  <si>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Gastos por tributos, tasas, contribuciones, multas, sanciones e intereses de mora</t>
  </si>
  <si>
    <t>Impuesto predial unificado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</si>
</sst>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6" formatCode="#,##0.000"/>
    <numFmt numFmtId="168" formatCode="0_ ;\-0\ "/>
    <numFmt numFmtId="169" formatCode="0.00_ ;\-0.00\ "/>
    <numFmt numFmtId="170" formatCode="_-* #,##0.00_-;\-* #,##0.00_-;_-* &quot;-&quot;_-;_-@_-"/>
    <numFmt numFmtId="171" formatCode="0.0%"/>
    <numFmt numFmtId="172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28">
    <xf numFmtId="0" fontId="0" fillId="0" borderId="0" xfId="0"/>
    <xf numFmtId="3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 wrapText="1"/>
    </xf>
    <xf numFmtId="164" fontId="0" fillId="0" borderId="0" xfId="2" applyNumberFormat="1" applyFont="1"/>
    <xf numFmtId="3" fontId="9" fillId="2" borderId="0" xfId="0" applyNumberFormat="1" applyFont="1" applyFill="1"/>
    <xf numFmtId="0" fontId="9" fillId="2" borderId="0" xfId="0" applyFont="1" applyFill="1"/>
    <xf numFmtId="164" fontId="9" fillId="2" borderId="0" xfId="2" applyNumberFormat="1" applyFont="1" applyFill="1"/>
    <xf numFmtId="0" fontId="0" fillId="0" borderId="0" xfId="0" applyFill="1"/>
    <xf numFmtId="3" fontId="0" fillId="0" borderId="0" xfId="0" applyNumberFormat="1" applyFill="1"/>
    <xf numFmtId="164" fontId="0" fillId="0" borderId="0" xfId="2" applyNumberFormat="1" applyFont="1" applyFill="1"/>
    <xf numFmtId="1" fontId="0" fillId="0" borderId="0" xfId="0" applyNumberFormat="1" applyFill="1" applyAlignment="1">
      <alignment horizontal="left"/>
    </xf>
    <xf numFmtId="0" fontId="1" fillId="0" borderId="0" xfId="0" applyFont="1"/>
    <xf numFmtId="0" fontId="0" fillId="0" borderId="0" xfId="0" applyFont="1" applyFill="1"/>
    <xf numFmtId="0" fontId="5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41" fontId="7" fillId="0" borderId="0" xfId="0" applyNumberFormat="1" applyFont="1"/>
    <xf numFmtId="0" fontId="7" fillId="0" borderId="0" xfId="0" applyFont="1"/>
    <xf numFmtId="0" fontId="12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41" fontId="7" fillId="0" borderId="0" xfId="1" applyFont="1" applyFill="1" applyAlignment="1">
      <alignment horizontal="right"/>
    </xf>
    <xf numFmtId="164" fontId="7" fillId="0" borderId="0" xfId="2" applyNumberFormat="1" applyFont="1" applyFill="1"/>
    <xf numFmtId="164" fontId="7" fillId="0" borderId="0" xfId="2" applyNumberFormat="1" applyFont="1" applyFill="1" applyAlignment="1">
      <alignment horizontal="center"/>
    </xf>
    <xf numFmtId="164" fontId="7" fillId="0" borderId="0" xfId="2" applyNumberFormat="1" applyFont="1" applyFill="1" applyAlignment="1"/>
    <xf numFmtId="41" fontId="7" fillId="0" borderId="0" xfId="0" applyNumberFormat="1" applyFont="1" applyFill="1"/>
    <xf numFmtId="41" fontId="0" fillId="0" borderId="0" xfId="0" applyNumberFormat="1"/>
    <xf numFmtId="164" fontId="0" fillId="0" borderId="0" xfId="0" applyNumberFormat="1"/>
    <xf numFmtId="41" fontId="9" fillId="2" borderId="0" xfId="0" applyNumberFormat="1" applyFont="1" applyFill="1"/>
    <xf numFmtId="3" fontId="9" fillId="0" borderId="0" xfId="0" applyNumberFormat="1" applyFont="1"/>
    <xf numFmtId="0" fontId="9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3" fontId="9" fillId="0" borderId="0" xfId="2" applyFont="1" applyAlignment="1">
      <alignment horizontal="center"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2" applyNumberFormat="1" applyFont="1" applyAlignment="1">
      <alignment vertical="center"/>
    </xf>
    <xf numFmtId="43" fontId="0" fillId="0" borderId="0" xfId="2" applyFont="1" applyAlignment="1">
      <alignment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164" fontId="0" fillId="0" borderId="0" xfId="2" applyNumberFormat="1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1" fillId="0" borderId="0" xfId="5" applyFill="1" applyBorder="1"/>
    <xf numFmtId="0" fontId="0" fillId="0" borderId="0" xfId="0" applyAlignment="1">
      <alignment vertical="center"/>
    </xf>
    <xf numFmtId="170" fontId="0" fillId="0" borderId="0" xfId="1" applyNumberFormat="1" applyFont="1" applyBorder="1"/>
    <xf numFmtId="41" fontId="0" fillId="0" borderId="0" xfId="1" applyFont="1" applyBorder="1"/>
    <xf numFmtId="0" fontId="0" fillId="0" borderId="0" xfId="0" applyBorder="1"/>
    <xf numFmtId="0" fontId="1" fillId="0" borderId="0" xfId="5" applyFont="1" applyFill="1" applyBorder="1"/>
    <xf numFmtId="170" fontId="0" fillId="0" borderId="0" xfId="0" applyNumberFormat="1" applyBorder="1"/>
    <xf numFmtId="3" fontId="2" fillId="0" borderId="0" xfId="0" applyNumberFormat="1" applyFont="1" applyBorder="1"/>
    <xf numFmtId="9" fontId="0" fillId="0" borderId="0" xfId="6" applyFont="1"/>
    <xf numFmtId="0" fontId="4" fillId="0" borderId="0" xfId="5" applyFont="1" applyFill="1" applyBorder="1" applyAlignment="1">
      <alignment horizontal="left" vertical="center"/>
    </xf>
    <xf numFmtId="3" fontId="0" fillId="0" borderId="0" xfId="0" applyNumberFormat="1" applyBorder="1"/>
    <xf numFmtId="0" fontId="1" fillId="0" borderId="0" xfId="5" applyFill="1" applyBorder="1" applyAlignment="1">
      <alignment wrapText="1"/>
    </xf>
    <xf numFmtId="41" fontId="0" fillId="0" borderId="0" xfId="0" applyNumberFormat="1" applyBorder="1"/>
    <xf numFmtId="169" fontId="0" fillId="0" borderId="0" xfId="1" applyNumberFormat="1" applyFont="1"/>
    <xf numFmtId="0" fontId="9" fillId="2" borderId="2" xfId="5" applyFont="1" applyFill="1" applyBorder="1" applyAlignment="1">
      <alignment horizontal="center"/>
    </xf>
    <xf numFmtId="0" fontId="9" fillId="2" borderId="3" xfId="5" applyFont="1" applyFill="1" applyBorder="1" applyAlignment="1">
      <alignment horizontal="center"/>
    </xf>
    <xf numFmtId="41" fontId="2" fillId="2" borderId="3" xfId="1" applyFont="1" applyFill="1" applyBorder="1"/>
    <xf numFmtId="0" fontId="0" fillId="0" borderId="3" xfId="0" applyBorder="1"/>
    <xf numFmtId="43" fontId="2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15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9" fontId="2" fillId="2" borderId="7" xfId="1" applyNumberFormat="1" applyFont="1" applyFill="1" applyBorder="1" applyAlignment="1">
      <alignment horizontal="center" vertical="center"/>
    </xf>
    <xf numFmtId="41" fontId="2" fillId="2" borderId="8" xfId="1" applyFont="1" applyFill="1" applyBorder="1"/>
    <xf numFmtId="41" fontId="16" fillId="0" borderId="9" xfId="1" applyFont="1" applyBorder="1"/>
    <xf numFmtId="3" fontId="2" fillId="0" borderId="10" xfId="0" applyNumberFormat="1" applyFont="1" applyBorder="1"/>
    <xf numFmtId="43" fontId="0" fillId="0" borderId="0" xfId="0" applyNumberFormat="1"/>
    <xf numFmtId="0" fontId="16" fillId="0" borderId="9" xfId="0" applyFont="1" applyBorder="1"/>
    <xf numFmtId="0" fontId="2" fillId="2" borderId="11" xfId="0" applyFont="1" applyFill="1" applyBorder="1"/>
    <xf numFmtId="170" fontId="2" fillId="2" borderId="12" xfId="1" applyNumberFormat="1" applyFont="1" applyFill="1" applyBorder="1"/>
    <xf numFmtId="3" fontId="2" fillId="2" borderId="13" xfId="0" applyNumberFormat="1" applyFont="1" applyFill="1" applyBorder="1"/>
    <xf numFmtId="41" fontId="0" fillId="0" borderId="0" xfId="1" applyFont="1"/>
    <xf numFmtId="170" fontId="0" fillId="0" borderId="0" xfId="1" applyNumberFormat="1" applyFont="1"/>
    <xf numFmtId="0" fontId="9" fillId="5" borderId="1" xfId="5" applyFont="1" applyFill="1" applyBorder="1" applyAlignment="1">
      <alignment horizontal="center" vertical="center"/>
    </xf>
    <xf numFmtId="168" fontId="9" fillId="5" borderId="1" xfId="1" applyNumberFormat="1" applyFont="1" applyFill="1" applyBorder="1" applyAlignment="1">
      <alignment horizontal="center" vertical="center"/>
    </xf>
    <xf numFmtId="169" fontId="9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2" fontId="8" fillId="0" borderId="0" xfId="2" applyNumberFormat="1" applyFont="1" applyFill="1" applyBorder="1" applyAlignment="1" applyProtection="1">
      <alignment horizontal="center" vertical="center"/>
      <protection locked="0"/>
    </xf>
    <xf numFmtId="172" fontId="8" fillId="0" borderId="0" xfId="2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2" fontId="8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3" fontId="19" fillId="0" borderId="0" xfId="1" applyNumberFormat="1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166" fontId="18" fillId="0" borderId="0" xfId="1" applyNumberFormat="1" applyFont="1" applyFill="1" applyAlignment="1">
      <alignment vertical="center"/>
    </xf>
    <xf numFmtId="166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9" fontId="18" fillId="0" borderId="0" xfId="6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3" fontId="18" fillId="0" borderId="0" xfId="1" applyNumberFormat="1" applyFont="1" applyFill="1" applyAlignment="1">
      <alignment horizontal="right" vertical="center"/>
    </xf>
    <xf numFmtId="3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horizontal="right" vertical="center"/>
    </xf>
    <xf numFmtId="41" fontId="18" fillId="0" borderId="0" xfId="1" applyFont="1" applyFill="1" applyAlignment="1">
      <alignment vertical="center"/>
    </xf>
    <xf numFmtId="171" fontId="18" fillId="0" borderId="0" xfId="6" applyNumberFormat="1" applyFont="1" applyFill="1" applyAlignment="1">
      <alignment vertical="center"/>
    </xf>
    <xf numFmtId="166" fontId="18" fillId="0" borderId="0" xfId="0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41" fontId="18" fillId="0" borderId="0" xfId="1" applyNumberFormat="1" applyFont="1" applyFill="1" applyAlignment="1">
      <alignment vertical="center"/>
    </xf>
    <xf numFmtId="43" fontId="18" fillId="0" borderId="0" xfId="6" applyNumberFormat="1" applyFont="1" applyFill="1" applyAlignment="1">
      <alignment vertical="center"/>
    </xf>
    <xf numFmtId="166" fontId="17" fillId="2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172" fontId="17" fillId="5" borderId="0" xfId="2" applyNumberFormat="1" applyFont="1" applyFill="1" applyBorder="1" applyAlignment="1" applyProtection="1">
      <alignment horizontal="center" vertical="center"/>
      <protection locked="0"/>
    </xf>
    <xf numFmtId="172" fontId="17" fillId="5" borderId="0" xfId="2" applyNumberFormat="1" applyFont="1" applyFill="1" applyBorder="1" applyAlignment="1" applyProtection="1">
      <alignment horizontal="center" vertical="center" wrapText="1"/>
      <protection locked="0"/>
    </xf>
    <xf numFmtId="166" fontId="20" fillId="2" borderId="0" xfId="1" applyNumberFormat="1" applyFont="1" applyFill="1" applyAlignment="1">
      <alignment vertical="center"/>
    </xf>
    <xf numFmtId="3" fontId="20" fillId="2" borderId="0" xfId="1" applyNumberFormat="1" applyFont="1" applyFill="1" applyAlignment="1">
      <alignment vertical="center"/>
    </xf>
    <xf numFmtId="3" fontId="17" fillId="5" borderId="0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right" vertical="center" wrapText="1"/>
    </xf>
  </cellXfs>
  <cellStyles count="7">
    <cellStyle name="Millares" xfId="2" builtinId="3"/>
    <cellStyle name="Millares [0]" xfId="1" builtinId="6"/>
    <cellStyle name="Normal" xfId="0" builtinId="0"/>
    <cellStyle name="Normal 10" xfId="3"/>
    <cellStyle name="Normal 2 2 2 2 2" xfId="4"/>
    <cellStyle name="Normal 3 2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.Garcia/Documents/1Isvimed/1APresupuesto/1Apresupuesto2022/Funcionamiento/Consolidado%20ppto%20gastos%20funcionamiento%202022%20V3%20Octubre06%20Cfis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.Garcia/Documents/1Isvimed/1APresupuesto/1Apresupuesto2022/Inversion/Consolidado%20POAI2022%20V7%20Enero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fondos"/>
      <sheetName val="Historico"/>
      <sheetName val="Antepro Ingresos MFMP"/>
      <sheetName val="Antepro Gastos MFMP CCP"/>
      <sheetName val="Consolidado G"/>
      <sheetName val="Tabla salario"/>
      <sheetName val="Vinculados 2022 escn 123"/>
      <sheetName val="Practicantes"/>
      <sheetName val="Gastos de Personal"/>
      <sheetName val="Gastos Generales"/>
      <sheetName val="TF GH"/>
      <sheetName val="Datos caja menor"/>
      <sheetName val="Detalle TIC"/>
      <sheetName val="Contratos"/>
      <sheetName val="Personal de apoyo"/>
      <sheetName val="Datos"/>
    </sheetNames>
    <sheetDataSet>
      <sheetData sheetId="0" refreshError="1"/>
      <sheetData sheetId="1" refreshError="1"/>
      <sheetData sheetId="2">
        <row r="8">
          <cell r="G8">
            <v>425418123</v>
          </cell>
        </row>
        <row r="10">
          <cell r="G10">
            <v>590000000</v>
          </cell>
        </row>
        <row r="14">
          <cell r="G14">
            <v>8560480367</v>
          </cell>
        </row>
        <row r="19">
          <cell r="G19">
            <v>9575898490</v>
          </cell>
        </row>
      </sheetData>
      <sheetData sheetId="3" refreshError="1"/>
      <sheetData sheetId="4" refreshError="1"/>
      <sheetData sheetId="5" refreshError="1"/>
      <sheetData sheetId="6">
        <row r="93">
          <cell r="G93">
            <v>7156193719</v>
          </cell>
        </row>
      </sheetData>
      <sheetData sheetId="7" refreshError="1"/>
      <sheetData sheetId="8">
        <row r="2">
          <cell r="B2">
            <v>4066699888</v>
          </cell>
        </row>
        <row r="3">
          <cell r="B3">
            <v>20575428</v>
          </cell>
        </row>
        <row r="4">
          <cell r="B4">
            <v>174527502</v>
          </cell>
        </row>
        <row r="5">
          <cell r="B5">
            <v>363163016</v>
          </cell>
        </row>
        <row r="6">
          <cell r="B6">
            <v>246652455</v>
          </cell>
        </row>
        <row r="7">
          <cell r="B7">
            <v>22592776</v>
          </cell>
        </row>
        <row r="8">
          <cell r="B8">
            <v>174527502</v>
          </cell>
        </row>
        <row r="9">
          <cell r="B9">
            <v>118613420</v>
          </cell>
        </row>
        <row r="10">
          <cell r="B10">
            <v>78071456</v>
          </cell>
        </row>
        <row r="11">
          <cell r="B11">
            <v>534304943</v>
          </cell>
        </row>
        <row r="12">
          <cell r="B12">
            <v>388224933</v>
          </cell>
        </row>
        <row r="13">
          <cell r="B13">
            <v>192063848</v>
          </cell>
        </row>
        <row r="14">
          <cell r="B14">
            <v>95440071</v>
          </cell>
        </row>
        <row r="15">
          <cell r="B15">
            <v>144047886</v>
          </cell>
        </row>
        <row r="16">
          <cell r="B16">
            <v>96031924</v>
          </cell>
        </row>
        <row r="17">
          <cell r="B17">
            <v>440656671</v>
          </cell>
          <cell r="E17" t="str">
            <v>Incluye cesantías e intereses a las cesantías</v>
          </cell>
        </row>
      </sheetData>
      <sheetData sheetId="9">
        <row r="2">
          <cell r="F2">
            <v>4000000</v>
          </cell>
        </row>
        <row r="3">
          <cell r="F3">
            <v>8250000</v>
          </cell>
        </row>
        <row r="4">
          <cell r="F4">
            <v>8250000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13400000</v>
          </cell>
        </row>
        <row r="8">
          <cell r="F8">
            <v>20000000</v>
          </cell>
        </row>
        <row r="9">
          <cell r="F9">
            <v>10000000</v>
          </cell>
        </row>
        <row r="10">
          <cell r="F10">
            <v>1000000</v>
          </cell>
        </row>
        <row r="11">
          <cell r="F11">
            <v>3500000</v>
          </cell>
        </row>
        <row r="12">
          <cell r="F12">
            <v>13000000</v>
          </cell>
        </row>
        <row r="13">
          <cell r="F13">
            <v>6000000</v>
          </cell>
        </row>
        <row r="14">
          <cell r="F14">
            <v>24639200</v>
          </cell>
        </row>
        <row r="15">
          <cell r="F15">
            <v>4200000</v>
          </cell>
        </row>
        <row r="16">
          <cell r="F16">
            <v>10000000</v>
          </cell>
        </row>
        <row r="17">
          <cell r="F17">
            <v>3500000</v>
          </cell>
        </row>
        <row r="18">
          <cell r="F18">
            <v>7400000</v>
          </cell>
        </row>
        <row r="19">
          <cell r="F19">
            <v>13700000</v>
          </cell>
        </row>
        <row r="20">
          <cell r="F20">
            <v>6000000</v>
          </cell>
        </row>
        <row r="21">
          <cell r="F21">
            <v>85800000</v>
          </cell>
        </row>
        <row r="22">
          <cell r="F22">
            <v>194000000</v>
          </cell>
        </row>
        <row r="23">
          <cell r="F23">
            <v>8931246.0000000037</v>
          </cell>
        </row>
        <row r="24">
          <cell r="F24">
            <v>15000000</v>
          </cell>
        </row>
        <row r="27">
          <cell r="F27">
            <v>57006437</v>
          </cell>
        </row>
        <row r="28">
          <cell r="F28">
            <v>1200000</v>
          </cell>
        </row>
        <row r="29">
          <cell r="F29">
            <v>0</v>
          </cell>
        </row>
        <row r="30">
          <cell r="F30">
            <v>439170115</v>
          </cell>
        </row>
        <row r="31">
          <cell r="F31">
            <v>149940000</v>
          </cell>
        </row>
        <row r="32">
          <cell r="F32">
            <v>17250000</v>
          </cell>
        </row>
        <row r="33">
          <cell r="F33">
            <v>7200000</v>
          </cell>
        </row>
        <row r="34">
          <cell r="F34">
            <v>200000000</v>
          </cell>
        </row>
        <row r="35">
          <cell r="F35">
            <v>400000</v>
          </cell>
        </row>
        <row r="36">
          <cell r="F36">
            <v>70000000</v>
          </cell>
        </row>
        <row r="38">
          <cell r="F38">
            <v>33673108</v>
          </cell>
        </row>
      </sheetData>
      <sheetData sheetId="10">
        <row r="2">
          <cell r="B2">
            <v>10000</v>
          </cell>
        </row>
        <row r="3">
          <cell r="B3">
            <v>67638904</v>
          </cell>
        </row>
      </sheetData>
      <sheetData sheetId="11" refreshError="1"/>
      <sheetData sheetId="12" refreshError="1"/>
      <sheetData sheetId="13" refreshError="1"/>
      <sheetData sheetId="14">
        <row r="2">
          <cell r="M2">
            <v>20447559</v>
          </cell>
        </row>
        <row r="55">
          <cell r="C55">
            <v>991783827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 2022"/>
      <sheetName val="TechovsPOAI"/>
      <sheetName val="cruce PAC MPO ISV"/>
      <sheetName val="Detalle CD"/>
      <sheetName val="Redis % Trans TIC"/>
      <sheetName val="TIC SAF"/>
      <sheetName val="Consolidado PA"/>
      <sheetName val="Datos PA "/>
      <sheetName val="A.T"/>
      <sheetName val="Detalle PA SJU"/>
      <sheetName val="Detalle PA SPA"/>
      <sheetName val="Detalle PA SPO"/>
      <sheetName val="Detalle PA SDO"/>
      <sheetName val="Detalle PA JCOM"/>
      <sheetName val="Detalle PA SAF"/>
      <sheetName val="Detalle PA D"/>
      <sheetName val="Hoja1"/>
      <sheetName val="Datos PA"/>
      <sheetName val="Anexo 1 (2)"/>
      <sheetName val="Tablas"/>
      <sheetName val="PA SAF FUNC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C28">
            <v>33066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0"/>
  <sheetViews>
    <sheetView tabSelected="1" topLeftCell="C1" workbookViewId="0">
      <pane ySplit="1" topLeftCell="A2" activePane="bottomLeft" state="frozen"/>
      <selection pane="bottomLeft" activeCell="F13" sqref="F13"/>
    </sheetView>
  </sheetViews>
  <sheetFormatPr baseColWidth="10" defaultColWidth="11.42578125" defaultRowHeight="11.25" x14ac:dyDescent="0.2"/>
  <cols>
    <col min="1" max="1" width="7.28515625" style="100" customWidth="1"/>
    <col min="2" max="2" width="42.42578125" style="101" customWidth="1"/>
    <col min="3" max="3" width="22.42578125" style="100" customWidth="1"/>
    <col min="4" max="4" width="14" style="100" customWidth="1"/>
    <col min="5" max="5" width="17.42578125" style="100" customWidth="1"/>
    <col min="6" max="6" width="13.7109375" style="100" customWidth="1"/>
    <col min="7" max="7" width="12" style="100" customWidth="1"/>
    <col min="8" max="8" width="8.140625" style="100" customWidth="1"/>
    <col min="9" max="9" width="15.85546875" style="100" customWidth="1"/>
    <col min="10" max="10" width="12.5703125" style="111" bestFit="1" customWidth="1"/>
    <col min="11" max="11" width="12.5703125" style="115" bestFit="1" customWidth="1"/>
    <col min="12" max="12" width="13.85546875" style="115" bestFit="1" customWidth="1"/>
    <col min="13" max="14" width="14.7109375" style="115" bestFit="1" customWidth="1"/>
    <col min="15" max="16" width="13.85546875" style="115" bestFit="1" customWidth="1"/>
    <col min="17" max="17" width="14.7109375" style="115" bestFit="1" customWidth="1"/>
    <col min="18" max="21" width="13.85546875" style="115" bestFit="1" customWidth="1"/>
    <col min="22" max="22" width="9" style="115" bestFit="1" customWidth="1"/>
    <col min="23" max="23" width="12.5703125" style="115" bestFit="1" customWidth="1"/>
    <col min="24" max="24" width="6.85546875" style="115" bestFit="1" customWidth="1"/>
    <col min="25" max="25" width="13" style="100" bestFit="1" customWidth="1"/>
    <col min="26" max="26" width="11.42578125" style="100"/>
    <col min="27" max="27" width="13" style="100" bestFit="1" customWidth="1"/>
    <col min="28" max="28" width="11.42578125" style="100"/>
    <col min="29" max="29" width="13" style="100" bestFit="1" customWidth="1"/>
    <col min="30" max="30" width="22.42578125" style="100" bestFit="1" customWidth="1"/>
    <col min="31" max="31" width="15" style="100" bestFit="1" customWidth="1"/>
    <col min="32" max="16384" width="11.42578125" style="100"/>
  </cols>
  <sheetData>
    <row r="1" spans="1:27" s="93" customFormat="1" ht="20.100000000000001" customHeight="1" x14ac:dyDescent="0.2">
      <c r="A1" s="120" t="s">
        <v>309</v>
      </c>
      <c r="B1" s="120" t="s">
        <v>310</v>
      </c>
      <c r="C1" s="120" t="s">
        <v>311</v>
      </c>
      <c r="D1" s="121" t="s">
        <v>312</v>
      </c>
      <c r="E1" s="121" t="s">
        <v>262</v>
      </c>
      <c r="F1" s="121" t="s">
        <v>313</v>
      </c>
      <c r="G1" s="122" t="s">
        <v>314</v>
      </c>
      <c r="H1" s="122" t="s">
        <v>315</v>
      </c>
      <c r="I1" s="123" t="s">
        <v>182</v>
      </c>
      <c r="J1" s="126" t="s">
        <v>316</v>
      </c>
      <c r="K1" s="119" t="s">
        <v>183</v>
      </c>
      <c r="L1" s="119" t="s">
        <v>184</v>
      </c>
      <c r="M1" s="119" t="s">
        <v>185</v>
      </c>
      <c r="N1" s="119" t="s">
        <v>186</v>
      </c>
      <c r="O1" s="119" t="s">
        <v>187</v>
      </c>
      <c r="P1" s="119" t="s">
        <v>188</v>
      </c>
      <c r="Q1" s="119" t="s">
        <v>189</v>
      </c>
      <c r="R1" s="119" t="s">
        <v>190</v>
      </c>
      <c r="S1" s="119" t="s">
        <v>191</v>
      </c>
      <c r="T1" s="119" t="s">
        <v>192</v>
      </c>
      <c r="U1" s="119" t="s">
        <v>193</v>
      </c>
      <c r="V1" s="119" t="s">
        <v>194</v>
      </c>
      <c r="W1" s="106" t="s">
        <v>195</v>
      </c>
      <c r="X1" s="106" t="s">
        <v>241</v>
      </c>
    </row>
    <row r="2" spans="1:27" s="93" customFormat="1" ht="20.100000000000001" customHeight="1" x14ac:dyDescent="0.2">
      <c r="A2" s="100" t="s">
        <v>317</v>
      </c>
      <c r="B2" s="101" t="s">
        <v>318</v>
      </c>
      <c r="C2" s="101" t="s">
        <v>319</v>
      </c>
      <c r="D2" s="101" t="s">
        <v>287</v>
      </c>
      <c r="E2" s="101" t="s">
        <v>384</v>
      </c>
      <c r="F2" s="101" t="s">
        <v>382</v>
      </c>
      <c r="G2" s="94">
        <v>1610</v>
      </c>
      <c r="H2" s="94">
        <v>100</v>
      </c>
      <c r="I2" s="95" t="s">
        <v>320</v>
      </c>
      <c r="J2" s="127">
        <v>32946406204</v>
      </c>
      <c r="K2" s="96">
        <v>0</v>
      </c>
      <c r="L2" s="96">
        <v>0</v>
      </c>
      <c r="M2" s="96">
        <v>9095607954</v>
      </c>
      <c r="N2" s="96">
        <v>1134765555</v>
      </c>
      <c r="O2" s="96">
        <v>2039168863</v>
      </c>
      <c r="P2" s="96">
        <v>1021108399</v>
      </c>
      <c r="Q2" s="96">
        <v>19483370704</v>
      </c>
      <c r="R2" s="96">
        <v>172384729</v>
      </c>
      <c r="S2" s="96">
        <v>0</v>
      </c>
      <c r="T2" s="96">
        <v>0</v>
      </c>
      <c r="U2" s="96">
        <v>0</v>
      </c>
      <c r="V2" s="96">
        <v>0</v>
      </c>
      <c r="W2" s="97">
        <f>SUM(K2:V2)</f>
        <v>32946406204</v>
      </c>
      <c r="X2" s="97">
        <f>+J2-W2</f>
        <v>0</v>
      </c>
      <c r="Y2" s="98"/>
      <c r="Z2" s="98"/>
    </row>
    <row r="3" spans="1:27" s="93" customFormat="1" ht="20.100000000000001" customHeight="1" x14ac:dyDescent="0.2">
      <c r="A3" s="100" t="s">
        <v>317</v>
      </c>
      <c r="B3" s="101" t="s">
        <v>318</v>
      </c>
      <c r="C3" s="101" t="s">
        <v>321</v>
      </c>
      <c r="D3" s="101" t="s">
        <v>287</v>
      </c>
      <c r="E3" s="101" t="s">
        <v>385</v>
      </c>
      <c r="F3" s="101" t="s">
        <v>382</v>
      </c>
      <c r="G3" s="99">
        <v>1184</v>
      </c>
      <c r="H3" s="99">
        <v>100</v>
      </c>
      <c r="I3" s="95" t="s">
        <v>322</v>
      </c>
      <c r="J3" s="127">
        <v>3388438569</v>
      </c>
      <c r="K3" s="96">
        <v>0</v>
      </c>
      <c r="L3" s="96">
        <v>0</v>
      </c>
      <c r="M3" s="96">
        <v>3388438569</v>
      </c>
      <c r="N3" s="96"/>
      <c r="O3" s="96"/>
      <c r="P3" s="96"/>
      <c r="Q3" s="96"/>
      <c r="R3" s="96">
        <v>0</v>
      </c>
      <c r="S3" s="96">
        <v>0</v>
      </c>
      <c r="T3" s="96">
        <v>0</v>
      </c>
      <c r="U3" s="96">
        <v>0</v>
      </c>
      <c r="V3" s="96">
        <v>0</v>
      </c>
      <c r="W3" s="97">
        <f>SUM(K3:V3)</f>
        <v>3388438569</v>
      </c>
      <c r="X3" s="97">
        <f>+J3-W3</f>
        <v>0</v>
      </c>
    </row>
    <row r="4" spans="1:27" s="93" customFormat="1" ht="20.100000000000001" customHeight="1" x14ac:dyDescent="0.2">
      <c r="A4" s="100" t="s">
        <v>317</v>
      </c>
      <c r="B4" s="101" t="s">
        <v>318</v>
      </c>
      <c r="C4" s="101" t="s">
        <v>323</v>
      </c>
      <c r="D4" s="101" t="s">
        <v>287</v>
      </c>
      <c r="E4" s="101" t="s">
        <v>385</v>
      </c>
      <c r="F4" s="101" t="s">
        <v>383</v>
      </c>
      <c r="G4" s="99"/>
      <c r="H4" s="99">
        <v>100</v>
      </c>
      <c r="I4" s="95" t="s">
        <v>324</v>
      </c>
      <c r="J4" s="127">
        <v>150000000</v>
      </c>
      <c r="K4" s="96">
        <v>0</v>
      </c>
      <c r="L4" s="96">
        <v>0</v>
      </c>
      <c r="M4" s="96">
        <v>75000000</v>
      </c>
      <c r="N4" s="96">
        <v>0</v>
      </c>
      <c r="O4" s="96">
        <v>0</v>
      </c>
      <c r="P4" s="96">
        <v>0</v>
      </c>
      <c r="Q4" s="96">
        <v>75000000</v>
      </c>
      <c r="R4" s="96">
        <v>0</v>
      </c>
      <c r="S4" s="96">
        <v>0</v>
      </c>
      <c r="T4" s="96">
        <v>0</v>
      </c>
      <c r="U4" s="96">
        <v>0</v>
      </c>
      <c r="V4" s="96">
        <v>0</v>
      </c>
      <c r="W4" s="97">
        <f>SUM(K4:V4)</f>
        <v>150000000</v>
      </c>
      <c r="X4" s="97">
        <f>+J4-W4</f>
        <v>0</v>
      </c>
    </row>
    <row r="5" spans="1:27" s="93" customFormat="1" ht="20.100000000000001" customHeight="1" x14ac:dyDescent="0.2">
      <c r="A5" s="100" t="s">
        <v>317</v>
      </c>
      <c r="B5" s="101" t="s">
        <v>318</v>
      </c>
      <c r="C5" s="101" t="s">
        <v>325</v>
      </c>
      <c r="D5" s="101" t="s">
        <v>287</v>
      </c>
      <c r="E5" s="101" t="s">
        <v>385</v>
      </c>
      <c r="F5" s="101" t="s">
        <v>382</v>
      </c>
      <c r="G5" s="99"/>
      <c r="H5" s="99">
        <v>100</v>
      </c>
      <c r="I5" s="95" t="s">
        <v>326</v>
      </c>
      <c r="J5" s="127">
        <v>300000000</v>
      </c>
      <c r="K5" s="96">
        <v>0</v>
      </c>
      <c r="L5" s="96">
        <v>0</v>
      </c>
      <c r="M5" s="96">
        <v>300000000</v>
      </c>
      <c r="N5" s="96">
        <v>0</v>
      </c>
      <c r="O5" s="96">
        <v>0</v>
      </c>
      <c r="P5" s="96">
        <v>0</v>
      </c>
      <c r="Q5" s="96">
        <v>0</v>
      </c>
      <c r="R5" s="96">
        <v>0</v>
      </c>
      <c r="S5" s="96">
        <v>0</v>
      </c>
      <c r="T5" s="96">
        <v>0</v>
      </c>
      <c r="U5" s="96">
        <v>0</v>
      </c>
      <c r="V5" s="96">
        <v>0</v>
      </c>
      <c r="W5" s="97">
        <f>SUM(K5:V5)</f>
        <v>300000000</v>
      </c>
      <c r="X5" s="97">
        <f>+J5-W5</f>
        <v>0</v>
      </c>
    </row>
    <row r="6" spans="1:27" ht="20.100000000000001" customHeight="1" x14ac:dyDescent="0.2">
      <c r="A6" s="100" t="s">
        <v>317</v>
      </c>
      <c r="B6" s="101" t="s">
        <v>327</v>
      </c>
      <c r="C6" s="101" t="s">
        <v>328</v>
      </c>
      <c r="D6" s="101" t="s">
        <v>287</v>
      </c>
      <c r="E6" s="101" t="s">
        <v>385</v>
      </c>
      <c r="F6" s="101" t="s">
        <v>383</v>
      </c>
      <c r="G6" s="107"/>
      <c r="H6" s="108"/>
      <c r="I6" s="109" t="s">
        <v>329</v>
      </c>
      <c r="J6" s="110">
        <v>30000000</v>
      </c>
      <c r="K6" s="110">
        <v>0</v>
      </c>
      <c r="L6" s="110">
        <v>0</v>
      </c>
      <c r="M6" s="110">
        <v>0</v>
      </c>
      <c r="N6" s="110">
        <v>30000000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f>SUM(K6:V6)</f>
        <v>30000000</v>
      </c>
      <c r="X6" s="111">
        <f>+J6-W6</f>
        <v>0</v>
      </c>
      <c r="AA6" s="111">
        <f>SUM(O6:Z6)</f>
        <v>30000000</v>
      </c>
    </row>
    <row r="7" spans="1:27" ht="20.100000000000001" customHeight="1" x14ac:dyDescent="0.2">
      <c r="A7" s="100" t="s">
        <v>317</v>
      </c>
      <c r="B7" s="101" t="s">
        <v>327</v>
      </c>
      <c r="C7" s="101" t="s">
        <v>328</v>
      </c>
      <c r="D7" s="101" t="s">
        <v>287</v>
      </c>
      <c r="E7" s="101" t="s">
        <v>385</v>
      </c>
      <c r="F7" s="101" t="s">
        <v>383</v>
      </c>
      <c r="G7" s="107"/>
      <c r="H7" s="108"/>
      <c r="I7" s="109" t="s">
        <v>330</v>
      </c>
      <c r="J7" s="110">
        <v>4000000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4000000</v>
      </c>
      <c r="U7" s="110">
        <v>0</v>
      </c>
      <c r="V7" s="110">
        <v>0</v>
      </c>
      <c r="W7" s="110">
        <f t="shared" ref="W7:W41" si="0">SUM(K7:V7)</f>
        <v>4000000</v>
      </c>
      <c r="X7" s="111">
        <f t="shared" ref="X7:X70" si="1">+J7-W7</f>
        <v>0</v>
      </c>
    </row>
    <row r="8" spans="1:27" ht="20.100000000000001" customHeight="1" x14ac:dyDescent="0.2">
      <c r="A8" s="100" t="s">
        <v>331</v>
      </c>
      <c r="B8" s="101" t="s">
        <v>318</v>
      </c>
      <c r="C8" s="101" t="s">
        <v>332</v>
      </c>
      <c r="D8" s="101" t="s">
        <v>287</v>
      </c>
      <c r="E8" s="101" t="s">
        <v>384</v>
      </c>
      <c r="F8" s="101" t="s">
        <v>382</v>
      </c>
      <c r="G8" s="112">
        <f>+[2]A.T!C28</f>
        <v>33066</v>
      </c>
      <c r="H8" s="107">
        <v>100</v>
      </c>
      <c r="J8" s="110">
        <v>14673574161</v>
      </c>
      <c r="K8" s="110">
        <v>0</v>
      </c>
      <c r="L8" s="110"/>
      <c r="M8" s="110">
        <v>3602494255</v>
      </c>
      <c r="N8" s="110">
        <v>3646427112</v>
      </c>
      <c r="O8" s="110">
        <v>0</v>
      </c>
      <c r="P8" s="110">
        <v>0</v>
      </c>
      <c r="Q8" s="110">
        <v>3690359969</v>
      </c>
      <c r="R8" s="110">
        <v>0</v>
      </c>
      <c r="S8" s="110">
        <v>0</v>
      </c>
      <c r="T8" s="110">
        <v>3734292825</v>
      </c>
      <c r="U8" s="110">
        <v>0</v>
      </c>
      <c r="V8" s="110">
        <v>0</v>
      </c>
      <c r="W8" s="110">
        <f t="shared" si="0"/>
        <v>14673574161</v>
      </c>
      <c r="X8" s="111">
        <f t="shared" si="1"/>
        <v>0</v>
      </c>
    </row>
    <row r="9" spans="1:27" ht="20.100000000000001" customHeight="1" x14ac:dyDescent="0.2">
      <c r="A9" s="100" t="s">
        <v>331</v>
      </c>
      <c r="B9" s="101" t="s">
        <v>318</v>
      </c>
      <c r="C9" s="101" t="s">
        <v>333</v>
      </c>
      <c r="D9" s="101" t="s">
        <v>287</v>
      </c>
      <c r="E9" s="101" t="s">
        <v>385</v>
      </c>
      <c r="F9" s="101" t="s">
        <v>382</v>
      </c>
      <c r="G9" s="107"/>
      <c r="H9" s="107">
        <v>100</v>
      </c>
      <c r="I9" s="107"/>
      <c r="J9" s="110">
        <v>4566600069</v>
      </c>
      <c r="K9" s="110">
        <v>0</v>
      </c>
      <c r="L9" s="110">
        <v>159681471</v>
      </c>
      <c r="M9" s="110">
        <v>981968547</v>
      </c>
      <c r="N9" s="110">
        <v>380550006</v>
      </c>
      <c r="O9" s="110">
        <v>380550006</v>
      </c>
      <c r="P9" s="110">
        <v>380550006</v>
      </c>
      <c r="Q9" s="110">
        <v>380550006</v>
      </c>
      <c r="R9" s="110">
        <v>724237515</v>
      </c>
      <c r="S9" s="110">
        <v>413127190</v>
      </c>
      <c r="T9" s="110">
        <v>413127190</v>
      </c>
      <c r="U9" s="110">
        <v>352258132</v>
      </c>
      <c r="V9" s="110">
        <v>0</v>
      </c>
      <c r="W9" s="110">
        <f t="shared" si="0"/>
        <v>4566600069</v>
      </c>
      <c r="X9" s="111">
        <f t="shared" si="1"/>
        <v>0</v>
      </c>
    </row>
    <row r="10" spans="1:27" ht="20.100000000000001" customHeight="1" x14ac:dyDescent="0.2">
      <c r="A10" s="100" t="s">
        <v>334</v>
      </c>
      <c r="B10" s="101" t="s">
        <v>318</v>
      </c>
      <c r="C10" s="101" t="s">
        <v>325</v>
      </c>
      <c r="D10" s="101" t="s">
        <v>287</v>
      </c>
      <c r="E10" s="101" t="s">
        <v>385</v>
      </c>
      <c r="F10" s="101" t="s">
        <v>382</v>
      </c>
      <c r="H10" s="100">
        <v>100</v>
      </c>
      <c r="I10" s="101" t="s">
        <v>335</v>
      </c>
      <c r="J10" s="102">
        <v>30000000</v>
      </c>
      <c r="K10" s="110">
        <v>0</v>
      </c>
      <c r="L10" s="110">
        <v>0</v>
      </c>
      <c r="M10" s="110">
        <v>30000000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f t="shared" ref="W10" si="2">SUM(K10:V10)</f>
        <v>30000000</v>
      </c>
      <c r="X10" s="111">
        <f t="shared" si="1"/>
        <v>0</v>
      </c>
    </row>
    <row r="11" spans="1:27" ht="20.100000000000001" customHeight="1" x14ac:dyDescent="0.2">
      <c r="A11" s="100" t="s">
        <v>334</v>
      </c>
      <c r="B11" s="101" t="s">
        <v>318</v>
      </c>
      <c r="C11" s="101" t="s">
        <v>321</v>
      </c>
      <c r="D11" s="101" t="s">
        <v>287</v>
      </c>
      <c r="E11" s="101" t="s">
        <v>385</v>
      </c>
      <c r="F11" s="101" t="s">
        <v>382</v>
      </c>
      <c r="H11" s="100">
        <v>100</v>
      </c>
      <c r="I11" s="101" t="s">
        <v>336</v>
      </c>
      <c r="J11" s="102">
        <v>357735932</v>
      </c>
      <c r="K11" s="110">
        <v>0</v>
      </c>
      <c r="L11" s="110">
        <v>0</v>
      </c>
      <c r="M11" s="110">
        <v>35000000</v>
      </c>
      <c r="N11" s="110">
        <v>0</v>
      </c>
      <c r="O11" s="110">
        <v>53789322</v>
      </c>
      <c r="P11" s="110">
        <v>53789322</v>
      </c>
      <c r="Q11" s="110">
        <v>53789322</v>
      </c>
      <c r="R11" s="110">
        <v>53789322</v>
      </c>
      <c r="S11" s="110">
        <v>53789322</v>
      </c>
      <c r="T11" s="110">
        <v>53789322</v>
      </c>
      <c r="U11" s="110">
        <v>0</v>
      </c>
      <c r="V11" s="110">
        <v>0</v>
      </c>
      <c r="W11" s="110">
        <f t="shared" ref="W11" si="3">SUM(K11:V11)</f>
        <v>357735932</v>
      </c>
      <c r="X11" s="111">
        <f t="shared" si="1"/>
        <v>0</v>
      </c>
    </row>
    <row r="12" spans="1:27" ht="20.100000000000001" customHeight="1" x14ac:dyDescent="0.2">
      <c r="A12" s="100" t="s">
        <v>334</v>
      </c>
      <c r="B12" s="101" t="s">
        <v>318</v>
      </c>
      <c r="C12" s="101" t="s">
        <v>337</v>
      </c>
      <c r="D12" s="101" t="s">
        <v>287</v>
      </c>
      <c r="E12" s="101" t="s">
        <v>385</v>
      </c>
      <c r="F12" s="101" t="s">
        <v>382</v>
      </c>
      <c r="H12" s="100">
        <v>100</v>
      </c>
      <c r="I12" s="101" t="s">
        <v>338</v>
      </c>
      <c r="J12" s="102">
        <v>3210264000</v>
      </c>
      <c r="K12" s="110">
        <v>0</v>
      </c>
      <c r="L12" s="110">
        <v>0</v>
      </c>
      <c r="M12" s="110">
        <v>2111368960</v>
      </c>
      <c r="N12" s="110">
        <v>459631680</v>
      </c>
      <c r="O12" s="110">
        <v>479631680</v>
      </c>
      <c r="P12" s="110">
        <v>159631680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f t="shared" ref="W12" si="4">SUM(K12:V12)</f>
        <v>3210264000</v>
      </c>
      <c r="X12" s="111">
        <f t="shared" si="1"/>
        <v>0</v>
      </c>
    </row>
    <row r="13" spans="1:27" ht="20.100000000000001" customHeight="1" x14ac:dyDescent="0.2">
      <c r="A13" s="100" t="s">
        <v>334</v>
      </c>
      <c r="B13" s="101" t="s">
        <v>318</v>
      </c>
      <c r="C13" s="101" t="s">
        <v>290</v>
      </c>
      <c r="D13" s="101" t="s">
        <v>287</v>
      </c>
      <c r="E13" s="101" t="s">
        <v>385</v>
      </c>
      <c r="F13" s="101" t="s">
        <v>383</v>
      </c>
      <c r="H13" s="100">
        <v>100</v>
      </c>
      <c r="I13" s="101" t="s">
        <v>339</v>
      </c>
      <c r="J13" s="102">
        <v>473906550</v>
      </c>
      <c r="K13" s="110">
        <v>0</v>
      </c>
      <c r="L13" s="110">
        <v>0</v>
      </c>
      <c r="M13" s="110">
        <v>473906550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f t="shared" ref="W13" si="5">SUM(K13:V13)</f>
        <v>473906550</v>
      </c>
      <c r="X13" s="111">
        <f t="shared" si="1"/>
        <v>0</v>
      </c>
    </row>
    <row r="14" spans="1:27" ht="20.100000000000001" customHeight="1" x14ac:dyDescent="0.2">
      <c r="A14" s="100" t="s">
        <v>334</v>
      </c>
      <c r="B14" s="101" t="s">
        <v>318</v>
      </c>
      <c r="C14" s="101" t="s">
        <v>323</v>
      </c>
      <c r="D14" s="101" t="s">
        <v>287</v>
      </c>
      <c r="E14" s="101" t="s">
        <v>385</v>
      </c>
      <c r="F14" s="101" t="s">
        <v>383</v>
      </c>
      <c r="H14" s="100">
        <v>100</v>
      </c>
      <c r="I14" s="101" t="s">
        <v>340</v>
      </c>
      <c r="J14" s="102">
        <v>15000000</v>
      </c>
      <c r="K14" s="110">
        <v>0</v>
      </c>
      <c r="L14" s="110">
        <v>0</v>
      </c>
      <c r="M14" s="110">
        <v>5000000</v>
      </c>
      <c r="N14" s="110">
        <v>0</v>
      </c>
      <c r="O14" s="110">
        <v>0</v>
      </c>
      <c r="P14" s="110">
        <v>5000000</v>
      </c>
      <c r="Q14" s="110">
        <v>0</v>
      </c>
      <c r="R14" s="110">
        <v>0</v>
      </c>
      <c r="S14" s="110">
        <v>5000000</v>
      </c>
      <c r="T14" s="110">
        <v>0</v>
      </c>
      <c r="U14" s="110">
        <v>0</v>
      </c>
      <c r="V14" s="110">
        <v>0</v>
      </c>
      <c r="W14" s="110">
        <f t="shared" ref="W14" si="6">SUM(K14:V14)</f>
        <v>15000000</v>
      </c>
      <c r="X14" s="111">
        <f t="shared" si="1"/>
        <v>0</v>
      </c>
    </row>
    <row r="15" spans="1:27" ht="20.100000000000001" customHeight="1" x14ac:dyDescent="0.2">
      <c r="A15" s="100" t="s">
        <v>334</v>
      </c>
      <c r="B15" s="101" t="s">
        <v>341</v>
      </c>
      <c r="C15" s="101" t="s">
        <v>342</v>
      </c>
      <c r="D15" s="101" t="s">
        <v>287</v>
      </c>
      <c r="E15" s="101" t="s">
        <v>384</v>
      </c>
      <c r="F15" s="101" t="s">
        <v>382</v>
      </c>
      <c r="G15" s="100">
        <v>2500</v>
      </c>
      <c r="H15" s="100">
        <v>100</v>
      </c>
      <c r="I15" s="101" t="s">
        <v>343</v>
      </c>
      <c r="J15" s="102">
        <v>21463926750</v>
      </c>
      <c r="K15" s="110">
        <v>0</v>
      </c>
      <c r="L15" s="110">
        <v>2861407291</v>
      </c>
      <c r="M15" s="110">
        <v>3134651755</v>
      </c>
      <c r="N15" s="110">
        <v>3087825930</v>
      </c>
      <c r="O15" s="110">
        <v>2006695399</v>
      </c>
      <c r="P15" s="110">
        <v>3053188228</v>
      </c>
      <c r="Q15" s="110">
        <v>2291565020</v>
      </c>
      <c r="R15" s="110">
        <v>2291565020</v>
      </c>
      <c r="S15" s="110">
        <v>1006695399</v>
      </c>
      <c r="T15" s="110">
        <v>1006695399</v>
      </c>
      <c r="U15" s="110">
        <v>723637309</v>
      </c>
      <c r="V15" s="110">
        <v>0</v>
      </c>
      <c r="W15" s="110">
        <f t="shared" ref="W15" si="7">SUM(K15:V15)</f>
        <v>21463926750</v>
      </c>
      <c r="X15" s="111">
        <f t="shared" si="1"/>
        <v>0</v>
      </c>
    </row>
    <row r="16" spans="1:27" ht="20.100000000000001" customHeight="1" x14ac:dyDescent="0.2">
      <c r="A16" s="100" t="s">
        <v>334</v>
      </c>
      <c r="B16" s="101" t="s">
        <v>344</v>
      </c>
      <c r="C16" s="101" t="s">
        <v>323</v>
      </c>
      <c r="D16" s="101" t="s">
        <v>287</v>
      </c>
      <c r="E16" s="101" t="s">
        <v>385</v>
      </c>
      <c r="F16" s="101" t="s">
        <v>383</v>
      </c>
      <c r="G16" s="113">
        <v>635201060</v>
      </c>
      <c r="H16" s="100">
        <v>100</v>
      </c>
      <c r="I16" s="101" t="s">
        <v>345</v>
      </c>
      <c r="J16" s="102"/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f t="shared" ref="W16" si="8">SUM(K16:V16)</f>
        <v>0</v>
      </c>
      <c r="X16" s="111">
        <f t="shared" si="1"/>
        <v>0</v>
      </c>
    </row>
    <row r="17" spans="1:24" ht="20.100000000000001" customHeight="1" x14ac:dyDescent="0.2">
      <c r="A17" s="100" t="s">
        <v>346</v>
      </c>
      <c r="B17" s="101" t="s">
        <v>347</v>
      </c>
      <c r="C17" s="101" t="s">
        <v>328</v>
      </c>
      <c r="D17" s="101" t="s">
        <v>287</v>
      </c>
      <c r="E17" s="101" t="s">
        <v>385</v>
      </c>
      <c r="F17" s="101" t="s">
        <v>383</v>
      </c>
      <c r="G17" s="100">
        <v>325</v>
      </c>
      <c r="H17" s="114">
        <v>1</v>
      </c>
      <c r="I17" s="100" t="s">
        <v>348</v>
      </c>
      <c r="J17" s="102">
        <v>80000000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40000000</v>
      </c>
      <c r="Q17" s="102">
        <v>0</v>
      </c>
      <c r="R17" s="102">
        <v>0</v>
      </c>
      <c r="S17" s="102">
        <v>0</v>
      </c>
      <c r="T17" s="102">
        <v>0</v>
      </c>
      <c r="U17" s="102">
        <v>40000000</v>
      </c>
      <c r="V17" s="102">
        <v>0</v>
      </c>
      <c r="W17" s="102">
        <f t="shared" si="0"/>
        <v>80000000</v>
      </c>
      <c r="X17" s="111">
        <f t="shared" si="1"/>
        <v>0</v>
      </c>
    </row>
    <row r="18" spans="1:24" ht="20.100000000000001" customHeight="1" x14ac:dyDescent="0.2">
      <c r="A18" s="100" t="s">
        <v>346</v>
      </c>
      <c r="B18" s="101" t="s">
        <v>318</v>
      </c>
      <c r="C18" s="101" t="s">
        <v>323</v>
      </c>
      <c r="D18" s="101" t="s">
        <v>287</v>
      </c>
      <c r="E18" s="101" t="s">
        <v>385</v>
      </c>
      <c r="F18" s="101" t="s">
        <v>383</v>
      </c>
      <c r="G18" s="113">
        <v>250000000</v>
      </c>
      <c r="H18" s="114">
        <v>0.75749557237254905</v>
      </c>
      <c r="I18" s="100" t="s">
        <v>349</v>
      </c>
      <c r="J18" s="102">
        <v>189373893</v>
      </c>
      <c r="K18" s="102">
        <v>0</v>
      </c>
      <c r="L18" s="102">
        <v>34431616</v>
      </c>
      <c r="M18" s="102">
        <v>17215808</v>
      </c>
      <c r="N18" s="102">
        <v>17215808</v>
      </c>
      <c r="O18" s="102">
        <v>17215808</v>
      </c>
      <c r="P18" s="102">
        <v>17215808</v>
      </c>
      <c r="Q18" s="102">
        <v>17215808</v>
      </c>
      <c r="R18" s="102">
        <v>17215808</v>
      </c>
      <c r="S18" s="102">
        <v>17215808</v>
      </c>
      <c r="T18" s="102">
        <v>17215808</v>
      </c>
      <c r="U18" s="102">
        <v>17215813</v>
      </c>
      <c r="V18" s="102">
        <v>0</v>
      </c>
      <c r="W18" s="102">
        <f t="shared" si="0"/>
        <v>189373893</v>
      </c>
      <c r="X18" s="111">
        <f t="shared" si="1"/>
        <v>0</v>
      </c>
    </row>
    <row r="19" spans="1:24" ht="20.100000000000001" customHeight="1" x14ac:dyDescent="0.2">
      <c r="A19" s="100" t="s">
        <v>346</v>
      </c>
      <c r="B19" s="101" t="s">
        <v>341</v>
      </c>
      <c r="C19" s="101" t="s">
        <v>323</v>
      </c>
      <c r="D19" s="101" t="s">
        <v>287</v>
      </c>
      <c r="E19" s="101" t="s">
        <v>385</v>
      </c>
      <c r="F19" s="101" t="s">
        <v>383</v>
      </c>
      <c r="G19" s="113">
        <v>250000000</v>
      </c>
      <c r="H19" s="114">
        <v>0.24250442762745097</v>
      </c>
      <c r="I19" s="100" t="s">
        <v>349</v>
      </c>
      <c r="J19" s="102">
        <v>60626107</v>
      </c>
      <c r="K19" s="102">
        <v>0</v>
      </c>
      <c r="L19" s="102">
        <v>5511464</v>
      </c>
      <c r="M19" s="102">
        <v>5511464</v>
      </c>
      <c r="N19" s="102">
        <v>5511464</v>
      </c>
      <c r="O19" s="102">
        <v>5511464</v>
      </c>
      <c r="P19" s="102">
        <v>5511464</v>
      </c>
      <c r="Q19" s="102">
        <v>5511464</v>
      </c>
      <c r="R19" s="102">
        <v>5511464</v>
      </c>
      <c r="S19" s="102">
        <v>5511464</v>
      </c>
      <c r="T19" s="102">
        <v>5511464</v>
      </c>
      <c r="U19" s="102">
        <v>11022931</v>
      </c>
      <c r="V19" s="102">
        <v>0</v>
      </c>
      <c r="W19" s="102">
        <f t="shared" si="0"/>
        <v>60626107</v>
      </c>
      <c r="X19" s="111">
        <f t="shared" si="1"/>
        <v>0</v>
      </c>
    </row>
    <row r="20" spans="1:24" ht="20.100000000000001" customHeight="1" x14ac:dyDescent="0.2">
      <c r="A20" s="100" t="s">
        <v>350</v>
      </c>
      <c r="B20" s="101" t="s">
        <v>318</v>
      </c>
      <c r="C20" s="101" t="s">
        <v>351</v>
      </c>
      <c r="D20" s="101" t="s">
        <v>287</v>
      </c>
      <c r="E20" s="101" t="s">
        <v>385</v>
      </c>
      <c r="F20" s="101" t="s">
        <v>383</v>
      </c>
      <c r="G20" s="113">
        <v>700000000</v>
      </c>
      <c r="H20" s="114">
        <v>0.72056427285714286</v>
      </c>
      <c r="I20" s="101" t="s">
        <v>352</v>
      </c>
      <c r="J20" s="102">
        <v>504394991</v>
      </c>
      <c r="K20" s="102">
        <v>0</v>
      </c>
      <c r="L20" s="102">
        <v>145526379</v>
      </c>
      <c r="M20" s="102">
        <v>2765513</v>
      </c>
      <c r="N20" s="102">
        <v>2765513</v>
      </c>
      <c r="O20" s="102">
        <v>2765513</v>
      </c>
      <c r="P20" s="102">
        <v>2765511</v>
      </c>
      <c r="Q20" s="102">
        <v>130522955</v>
      </c>
      <c r="R20" s="102">
        <v>6142621</v>
      </c>
      <c r="S20" s="102">
        <v>130522955</v>
      </c>
      <c r="T20" s="102">
        <v>6142621</v>
      </c>
      <c r="U20" s="102">
        <v>74475410</v>
      </c>
      <c r="V20" s="102">
        <v>0</v>
      </c>
      <c r="W20" s="102">
        <f>SUM(K20:V20)</f>
        <v>504394991</v>
      </c>
      <c r="X20" s="111">
        <f t="shared" si="1"/>
        <v>0</v>
      </c>
    </row>
    <row r="21" spans="1:24" ht="20.100000000000001" customHeight="1" x14ac:dyDescent="0.2">
      <c r="A21" s="100" t="s">
        <v>350</v>
      </c>
      <c r="B21" s="101" t="s">
        <v>327</v>
      </c>
      <c r="C21" s="101" t="s">
        <v>351</v>
      </c>
      <c r="D21" s="101" t="s">
        <v>287</v>
      </c>
      <c r="E21" s="101" t="s">
        <v>385</v>
      </c>
      <c r="F21" s="101" t="s">
        <v>383</v>
      </c>
      <c r="G21" s="113">
        <v>700000000</v>
      </c>
      <c r="H21" s="114">
        <v>0.26290889857142857</v>
      </c>
      <c r="I21" s="101" t="s">
        <v>353</v>
      </c>
      <c r="J21" s="102">
        <v>184036229</v>
      </c>
      <c r="K21" s="102">
        <v>40971449</v>
      </c>
      <c r="L21" s="102">
        <v>1009040</v>
      </c>
      <c r="M21" s="102">
        <v>12126077</v>
      </c>
      <c r="N21" s="102">
        <v>16797085</v>
      </c>
      <c r="O21" s="102">
        <v>1009040</v>
      </c>
      <c r="P21" s="102">
        <v>1009039</v>
      </c>
      <c r="Q21" s="102">
        <v>47623297</v>
      </c>
      <c r="R21" s="102">
        <v>2241229</v>
      </c>
      <c r="S21" s="102">
        <v>47623297</v>
      </c>
      <c r="T21" s="102">
        <v>2241229</v>
      </c>
      <c r="U21" s="102">
        <v>11385447</v>
      </c>
      <c r="V21" s="102">
        <v>0</v>
      </c>
      <c r="W21" s="102">
        <f t="shared" ref="W21:W24" si="9">SUM(K21:V21)</f>
        <v>184036229</v>
      </c>
      <c r="X21" s="111">
        <f t="shared" si="1"/>
        <v>0</v>
      </c>
    </row>
    <row r="22" spans="1:24" ht="20.100000000000001" customHeight="1" x14ac:dyDescent="0.2">
      <c r="A22" s="100" t="s">
        <v>350</v>
      </c>
      <c r="B22" s="101" t="s">
        <v>354</v>
      </c>
      <c r="C22" s="101" t="s">
        <v>351</v>
      </c>
      <c r="D22" s="101" t="s">
        <v>287</v>
      </c>
      <c r="E22" s="101" t="s">
        <v>385</v>
      </c>
      <c r="F22" s="101" t="s">
        <v>383</v>
      </c>
      <c r="G22" s="113">
        <v>700000000</v>
      </c>
      <c r="H22" s="114">
        <v>7.7235999999999997E-3</v>
      </c>
      <c r="I22" s="101" t="s">
        <v>353</v>
      </c>
      <c r="J22" s="102">
        <v>5406520</v>
      </c>
      <c r="K22" s="102">
        <v>481345</v>
      </c>
      <c r="L22" s="102">
        <v>1078526</v>
      </c>
      <c r="M22" s="102">
        <v>29643</v>
      </c>
      <c r="N22" s="102">
        <v>29643</v>
      </c>
      <c r="O22" s="102">
        <v>29643</v>
      </c>
      <c r="P22" s="102">
        <v>29643</v>
      </c>
      <c r="Q22" s="102">
        <v>1399052</v>
      </c>
      <c r="R22" s="102">
        <v>65842</v>
      </c>
      <c r="S22" s="102">
        <v>1399052</v>
      </c>
      <c r="T22" s="102">
        <v>65842</v>
      </c>
      <c r="U22" s="102">
        <v>798289</v>
      </c>
      <c r="V22" s="102">
        <v>0</v>
      </c>
      <c r="W22" s="102">
        <f t="shared" si="9"/>
        <v>5406520</v>
      </c>
      <c r="X22" s="115">
        <f t="shared" si="1"/>
        <v>0</v>
      </c>
    </row>
    <row r="23" spans="1:24" ht="20.100000000000001" customHeight="1" x14ac:dyDescent="0.2">
      <c r="A23" s="100" t="s">
        <v>350</v>
      </c>
      <c r="B23" s="101" t="s">
        <v>347</v>
      </c>
      <c r="C23" s="101" t="s">
        <v>351</v>
      </c>
      <c r="D23" s="101" t="s">
        <v>287</v>
      </c>
      <c r="E23" s="101" t="s">
        <v>385</v>
      </c>
      <c r="F23" s="101" t="s">
        <v>383</v>
      </c>
      <c r="G23" s="113">
        <v>700000000</v>
      </c>
      <c r="H23" s="114">
        <v>8.8032285714285709E-3</v>
      </c>
      <c r="I23" s="101" t="s">
        <v>353</v>
      </c>
      <c r="J23" s="102">
        <v>6162260</v>
      </c>
      <c r="K23" s="102">
        <v>1744128</v>
      </c>
      <c r="L23" s="102">
        <v>33787</v>
      </c>
      <c r="M23" s="102">
        <v>33787</v>
      </c>
      <c r="N23" s="102">
        <v>33787</v>
      </c>
      <c r="O23" s="102">
        <v>33787</v>
      </c>
      <c r="P23" s="102">
        <v>33787</v>
      </c>
      <c r="Q23" s="102">
        <v>1594616</v>
      </c>
      <c r="R23" s="102">
        <v>75045</v>
      </c>
      <c r="S23" s="102">
        <v>1594616</v>
      </c>
      <c r="T23" s="102">
        <v>75045</v>
      </c>
      <c r="U23" s="102">
        <v>909875</v>
      </c>
      <c r="V23" s="102">
        <v>0</v>
      </c>
      <c r="W23" s="102">
        <f>SUM(K23:V23)</f>
        <v>6162260</v>
      </c>
      <c r="X23" s="111">
        <f t="shared" si="1"/>
        <v>0</v>
      </c>
    </row>
    <row r="24" spans="1:24" ht="20.100000000000001" customHeight="1" x14ac:dyDescent="0.2">
      <c r="A24" s="100" t="s">
        <v>350</v>
      </c>
      <c r="B24" s="101" t="s">
        <v>318</v>
      </c>
      <c r="C24" s="101" t="s">
        <v>351</v>
      </c>
      <c r="D24" s="101" t="s">
        <v>287</v>
      </c>
      <c r="E24" s="101" t="s">
        <v>385</v>
      </c>
      <c r="F24" s="101" t="s">
        <v>383</v>
      </c>
      <c r="G24" s="113">
        <v>300000000</v>
      </c>
      <c r="H24" s="116">
        <v>0.72056427217497632</v>
      </c>
      <c r="I24" s="101" t="s">
        <v>355</v>
      </c>
      <c r="J24" s="102">
        <v>216169282</v>
      </c>
      <c r="K24" s="102">
        <v>0</v>
      </c>
      <c r="L24" s="102">
        <v>90404191</v>
      </c>
      <c r="M24" s="102">
        <v>1717997</v>
      </c>
      <c r="N24" s="102">
        <v>1717997</v>
      </c>
      <c r="O24" s="102">
        <v>1717997</v>
      </c>
      <c r="P24" s="102">
        <v>1717997</v>
      </c>
      <c r="Q24" s="102">
        <v>44617557</v>
      </c>
      <c r="R24" s="102">
        <v>2099774</v>
      </c>
      <c r="S24" s="102">
        <v>44617557</v>
      </c>
      <c r="T24" s="102">
        <v>2099774</v>
      </c>
      <c r="U24" s="102">
        <v>25458441</v>
      </c>
      <c r="V24" s="102">
        <v>0</v>
      </c>
      <c r="W24" s="102">
        <f t="shared" si="9"/>
        <v>216169282</v>
      </c>
      <c r="X24" s="111">
        <f t="shared" si="1"/>
        <v>0</v>
      </c>
    </row>
    <row r="25" spans="1:24" ht="20.100000000000001" customHeight="1" x14ac:dyDescent="0.2">
      <c r="A25" s="100" t="s">
        <v>350</v>
      </c>
      <c r="B25" s="101" t="s">
        <v>341</v>
      </c>
      <c r="C25" s="101" t="s">
        <v>351</v>
      </c>
      <c r="D25" s="101" t="s">
        <v>287</v>
      </c>
      <c r="E25" s="101" t="s">
        <v>385</v>
      </c>
      <c r="F25" s="101" t="s">
        <v>383</v>
      </c>
      <c r="G25" s="113">
        <v>300000000</v>
      </c>
      <c r="H25" s="116">
        <v>0.24386013563725453</v>
      </c>
      <c r="I25" s="101" t="s">
        <v>355</v>
      </c>
      <c r="J25" s="102">
        <v>73158041</v>
      </c>
      <c r="K25" s="102">
        <v>3661968</v>
      </c>
      <c r="L25" s="102">
        <v>581421</v>
      </c>
      <c r="M25" s="102">
        <v>26933468</v>
      </c>
      <c r="N25" s="102">
        <v>581421</v>
      </c>
      <c r="O25" s="102">
        <v>581421</v>
      </c>
      <c r="P25" s="102">
        <v>581421</v>
      </c>
      <c r="Q25" s="102">
        <v>15099893</v>
      </c>
      <c r="R25" s="102">
        <v>710625</v>
      </c>
      <c r="S25" s="102">
        <v>15099893</v>
      </c>
      <c r="T25" s="102">
        <v>710625</v>
      </c>
      <c r="U25" s="102">
        <v>8615885</v>
      </c>
      <c r="V25" s="102">
        <v>0</v>
      </c>
      <c r="W25" s="102">
        <f t="shared" si="0"/>
        <v>73158041</v>
      </c>
      <c r="X25" s="111">
        <f t="shared" si="1"/>
        <v>0</v>
      </c>
    </row>
    <row r="26" spans="1:24" ht="20.100000000000001" customHeight="1" x14ac:dyDescent="0.2">
      <c r="A26" s="100" t="s">
        <v>350</v>
      </c>
      <c r="B26" s="101" t="s">
        <v>327</v>
      </c>
      <c r="C26" s="101" t="s">
        <v>351</v>
      </c>
      <c r="D26" s="101" t="s">
        <v>287</v>
      </c>
      <c r="E26" s="101" t="s">
        <v>385</v>
      </c>
      <c r="F26" s="101" t="s">
        <v>383</v>
      </c>
      <c r="G26" s="113">
        <v>300000000</v>
      </c>
      <c r="H26" s="116">
        <v>1.9048763342319929E-2</v>
      </c>
      <c r="I26" s="101" t="s">
        <v>355</v>
      </c>
      <c r="J26" s="102">
        <v>5714629</v>
      </c>
      <c r="K26" s="102">
        <v>2344500</v>
      </c>
      <c r="L26" s="102">
        <v>45417</v>
      </c>
      <c r="M26" s="102">
        <v>45417</v>
      </c>
      <c r="N26" s="102">
        <v>45417</v>
      </c>
      <c r="O26" s="102">
        <v>45417</v>
      </c>
      <c r="P26" s="102">
        <v>45417</v>
      </c>
      <c r="Q26" s="102">
        <v>1179505</v>
      </c>
      <c r="R26" s="102">
        <v>55509</v>
      </c>
      <c r="S26" s="102">
        <v>1179505</v>
      </c>
      <c r="T26" s="102">
        <v>55509</v>
      </c>
      <c r="U26" s="102">
        <v>673016</v>
      </c>
      <c r="V26" s="102">
        <v>0</v>
      </c>
      <c r="W26" s="102">
        <f t="shared" si="0"/>
        <v>5714629</v>
      </c>
      <c r="X26" s="111">
        <f t="shared" si="1"/>
        <v>0</v>
      </c>
    </row>
    <row r="27" spans="1:24" ht="20.100000000000001" customHeight="1" x14ac:dyDescent="0.2">
      <c r="A27" s="100" t="s">
        <v>350</v>
      </c>
      <c r="B27" s="101" t="s">
        <v>354</v>
      </c>
      <c r="C27" s="101" t="s">
        <v>351</v>
      </c>
      <c r="D27" s="101" t="s">
        <v>287</v>
      </c>
      <c r="E27" s="101" t="s">
        <v>385</v>
      </c>
      <c r="F27" s="101" t="s">
        <v>383</v>
      </c>
      <c r="G27" s="113">
        <v>300000000</v>
      </c>
      <c r="H27" s="116">
        <v>7.7235996195696675E-3</v>
      </c>
      <c r="I27" s="101" t="s">
        <v>355</v>
      </c>
      <c r="J27" s="102">
        <v>2317080</v>
      </c>
      <c r="K27" s="102">
        <v>950611</v>
      </c>
      <c r="L27" s="102">
        <v>18415</v>
      </c>
      <c r="M27" s="102">
        <v>18415</v>
      </c>
      <c r="N27" s="102">
        <v>18415</v>
      </c>
      <c r="O27" s="102">
        <v>18415</v>
      </c>
      <c r="P27" s="102">
        <v>18415</v>
      </c>
      <c r="Q27" s="102">
        <v>478248</v>
      </c>
      <c r="R27" s="102">
        <v>22507</v>
      </c>
      <c r="S27" s="102">
        <v>478248</v>
      </c>
      <c r="T27" s="102">
        <v>22507</v>
      </c>
      <c r="U27" s="102">
        <v>272884</v>
      </c>
      <c r="V27" s="102">
        <v>0</v>
      </c>
      <c r="W27" s="102">
        <f t="shared" si="0"/>
        <v>2317080</v>
      </c>
      <c r="X27" s="115">
        <f t="shared" si="1"/>
        <v>0</v>
      </c>
    </row>
    <row r="28" spans="1:24" ht="20.100000000000001" customHeight="1" x14ac:dyDescent="0.2">
      <c r="A28" s="100" t="s">
        <v>350</v>
      </c>
      <c r="B28" s="101" t="s">
        <v>354</v>
      </c>
      <c r="C28" s="101" t="s">
        <v>351</v>
      </c>
      <c r="D28" s="101" t="s">
        <v>287</v>
      </c>
      <c r="E28" s="101" t="s">
        <v>385</v>
      </c>
      <c r="F28" s="101" t="s">
        <v>383</v>
      </c>
      <c r="G28" s="113">
        <v>300000000</v>
      </c>
      <c r="H28" s="116">
        <v>8.8032292258794949E-3</v>
      </c>
      <c r="I28" s="101" t="s">
        <v>355</v>
      </c>
      <c r="J28" s="102">
        <v>2640968</v>
      </c>
      <c r="K28" s="102">
        <v>1083491</v>
      </c>
      <c r="L28" s="102">
        <v>20989</v>
      </c>
      <c r="M28" s="102">
        <v>20989</v>
      </c>
      <c r="N28" s="102">
        <v>20989</v>
      </c>
      <c r="O28" s="102">
        <v>20989</v>
      </c>
      <c r="P28" s="102">
        <v>20989</v>
      </c>
      <c r="Q28" s="102">
        <v>545099</v>
      </c>
      <c r="R28" s="102">
        <v>25653</v>
      </c>
      <c r="S28" s="102">
        <v>545099</v>
      </c>
      <c r="T28" s="102">
        <v>25653</v>
      </c>
      <c r="U28" s="102">
        <v>311028</v>
      </c>
      <c r="V28" s="102">
        <v>0</v>
      </c>
      <c r="W28" s="102">
        <f t="shared" si="0"/>
        <v>2640968</v>
      </c>
      <c r="X28" s="115">
        <f t="shared" si="1"/>
        <v>0</v>
      </c>
    </row>
    <row r="29" spans="1:24" ht="20.100000000000001" customHeight="1" x14ac:dyDescent="0.2">
      <c r="A29" s="100" t="s">
        <v>350</v>
      </c>
      <c r="B29" s="101" t="s">
        <v>318</v>
      </c>
      <c r="C29" s="101" t="s">
        <v>351</v>
      </c>
      <c r="D29" s="101" t="s">
        <v>287</v>
      </c>
      <c r="E29" s="101" t="s">
        <v>385</v>
      </c>
      <c r="F29" s="101" t="s">
        <v>383</v>
      </c>
      <c r="G29" s="113">
        <v>500000000</v>
      </c>
      <c r="H29" s="114">
        <v>1</v>
      </c>
      <c r="I29" s="101" t="s">
        <v>356</v>
      </c>
      <c r="J29" s="102">
        <v>500000000</v>
      </c>
      <c r="K29" s="102">
        <v>0</v>
      </c>
      <c r="L29" s="102">
        <v>0</v>
      </c>
      <c r="M29" s="102">
        <v>0</v>
      </c>
      <c r="N29" s="102">
        <v>0</v>
      </c>
      <c r="O29" s="102">
        <v>62500000</v>
      </c>
      <c r="P29" s="102">
        <v>62500000</v>
      </c>
      <c r="Q29" s="102">
        <v>62500000</v>
      </c>
      <c r="R29" s="102">
        <v>62500000</v>
      </c>
      <c r="S29" s="102">
        <v>62500000</v>
      </c>
      <c r="T29" s="102">
        <v>62500000</v>
      </c>
      <c r="U29" s="102">
        <v>125000000</v>
      </c>
      <c r="V29" s="102">
        <v>0</v>
      </c>
      <c r="W29" s="102">
        <f t="shared" si="0"/>
        <v>500000000</v>
      </c>
      <c r="X29" s="111">
        <f t="shared" si="1"/>
        <v>0</v>
      </c>
    </row>
    <row r="30" spans="1:24" ht="20.100000000000001" customHeight="1" x14ac:dyDescent="0.2">
      <c r="A30" s="100" t="s">
        <v>350</v>
      </c>
      <c r="B30" s="101" t="s">
        <v>318</v>
      </c>
      <c r="C30" s="101" t="s">
        <v>357</v>
      </c>
      <c r="D30" s="101" t="s">
        <v>287</v>
      </c>
      <c r="E30" s="101" t="s">
        <v>385</v>
      </c>
      <c r="F30" s="101" t="s">
        <v>383</v>
      </c>
      <c r="G30" s="113">
        <v>17500000</v>
      </c>
      <c r="H30" s="114">
        <v>1</v>
      </c>
      <c r="I30" s="101" t="s">
        <v>358</v>
      </c>
      <c r="J30" s="102">
        <v>17500000</v>
      </c>
      <c r="K30" s="102">
        <v>0</v>
      </c>
      <c r="L30" s="102">
        <v>17500000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f t="shared" si="0"/>
        <v>17500000</v>
      </c>
      <c r="X30" s="111">
        <f t="shared" si="1"/>
        <v>0</v>
      </c>
    </row>
    <row r="31" spans="1:24" ht="20.100000000000001" customHeight="1" x14ac:dyDescent="0.2">
      <c r="A31" s="100" t="s">
        <v>359</v>
      </c>
      <c r="B31" s="101" t="s">
        <v>318</v>
      </c>
      <c r="C31" s="101" t="s">
        <v>328</v>
      </c>
      <c r="D31" s="101" t="s">
        <v>287</v>
      </c>
      <c r="E31" s="101" t="s">
        <v>385</v>
      </c>
      <c r="F31" s="101" t="s">
        <v>383</v>
      </c>
      <c r="G31" s="117">
        <v>949913070</v>
      </c>
      <c r="H31" s="116">
        <v>0.94598967851413684</v>
      </c>
      <c r="I31" s="101" t="s">
        <v>360</v>
      </c>
      <c r="J31" s="102">
        <v>898607939</v>
      </c>
      <c r="K31" s="102">
        <v>0</v>
      </c>
      <c r="L31" s="102">
        <v>31101802</v>
      </c>
      <c r="M31" s="102">
        <v>106346746</v>
      </c>
      <c r="N31" s="102"/>
      <c r="O31" s="102"/>
      <c r="P31" s="102">
        <v>410548970</v>
      </c>
      <c r="Q31" s="102">
        <v>170862835</v>
      </c>
      <c r="R31" s="102">
        <v>31101802</v>
      </c>
      <c r="S31" s="102">
        <v>46710632</v>
      </c>
      <c r="T31" s="102">
        <v>101935152</v>
      </c>
      <c r="U31" s="102">
        <v>0</v>
      </c>
      <c r="V31" s="102">
        <v>0</v>
      </c>
      <c r="W31" s="102">
        <f t="shared" si="0"/>
        <v>898607939</v>
      </c>
      <c r="X31" s="111">
        <f t="shared" si="1"/>
        <v>0</v>
      </c>
    </row>
    <row r="32" spans="1:24" ht="20.100000000000001" customHeight="1" x14ac:dyDescent="0.2">
      <c r="A32" s="100" t="s">
        <v>359</v>
      </c>
      <c r="B32" s="101" t="s">
        <v>341</v>
      </c>
      <c r="C32" s="101" t="s">
        <v>328</v>
      </c>
      <c r="D32" s="101" t="s">
        <v>287</v>
      </c>
      <c r="E32" s="101" t="s">
        <v>385</v>
      </c>
      <c r="F32" s="101" t="s">
        <v>383</v>
      </c>
      <c r="G32" s="117">
        <f>+G31</f>
        <v>949913070</v>
      </c>
      <c r="H32" s="116"/>
      <c r="I32" s="101" t="s">
        <v>360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f t="shared" si="0"/>
        <v>0</v>
      </c>
      <c r="X32" s="111">
        <f t="shared" si="1"/>
        <v>0</v>
      </c>
    </row>
    <row r="33" spans="1:24" ht="20.100000000000001" customHeight="1" x14ac:dyDescent="0.2">
      <c r="A33" s="100" t="s">
        <v>359</v>
      </c>
      <c r="B33" s="101" t="s">
        <v>327</v>
      </c>
      <c r="C33" s="101" t="s">
        <v>328</v>
      </c>
      <c r="D33" s="101" t="s">
        <v>287</v>
      </c>
      <c r="E33" s="101" t="s">
        <v>385</v>
      </c>
      <c r="F33" s="101" t="s">
        <v>383</v>
      </c>
      <c r="G33" s="117">
        <f>+G31</f>
        <v>949913070</v>
      </c>
      <c r="H33" s="118">
        <v>3.7483502973670382E-2</v>
      </c>
      <c r="I33" s="101" t="s">
        <v>360</v>
      </c>
      <c r="J33" s="102">
        <v>35606090</v>
      </c>
      <c r="K33" s="102">
        <v>0</v>
      </c>
      <c r="L33" s="102">
        <v>1232365</v>
      </c>
      <c r="M33" s="102">
        <v>1232365</v>
      </c>
      <c r="N33" s="102">
        <v>1232365</v>
      </c>
      <c r="O33" s="102">
        <v>1232365</v>
      </c>
      <c r="P33" s="102">
        <v>16784167</v>
      </c>
      <c r="Q33" s="102">
        <v>6770198</v>
      </c>
      <c r="R33" s="102">
        <v>1232365</v>
      </c>
      <c r="S33" s="102">
        <v>1850843</v>
      </c>
      <c r="T33" s="102">
        <v>4039057</v>
      </c>
      <c r="U33" s="102">
        <v>0</v>
      </c>
      <c r="V33" s="102">
        <v>0</v>
      </c>
      <c r="W33" s="102">
        <f t="shared" si="0"/>
        <v>35606090</v>
      </c>
      <c r="X33" s="111">
        <f t="shared" si="1"/>
        <v>0</v>
      </c>
    </row>
    <row r="34" spans="1:24" ht="20.100000000000001" customHeight="1" x14ac:dyDescent="0.2">
      <c r="A34" s="100" t="s">
        <v>359</v>
      </c>
      <c r="B34" s="101" t="s">
        <v>354</v>
      </c>
      <c r="C34" s="101" t="s">
        <v>328</v>
      </c>
      <c r="D34" s="101" t="s">
        <v>287</v>
      </c>
      <c r="E34" s="101" t="s">
        <v>385</v>
      </c>
      <c r="F34" s="101" t="s">
        <v>383</v>
      </c>
      <c r="G34" s="117">
        <f>+G31</f>
        <v>949913070</v>
      </c>
      <c r="H34" s="116">
        <v>7.723594909608728E-3</v>
      </c>
      <c r="I34" s="101" t="s">
        <v>360</v>
      </c>
      <c r="J34" s="102">
        <v>7336744</v>
      </c>
      <c r="K34" s="102">
        <v>0</v>
      </c>
      <c r="L34" s="102">
        <v>253933</v>
      </c>
      <c r="M34" s="102">
        <v>253933</v>
      </c>
      <c r="N34" s="102">
        <v>253933</v>
      </c>
      <c r="O34" s="102">
        <v>253933</v>
      </c>
      <c r="P34" s="102">
        <v>3458431</v>
      </c>
      <c r="Q34" s="102">
        <v>1395021</v>
      </c>
      <c r="R34" s="102">
        <v>253933</v>
      </c>
      <c r="S34" s="102">
        <v>381372</v>
      </c>
      <c r="T34" s="102">
        <v>832255</v>
      </c>
      <c r="U34" s="102">
        <v>0</v>
      </c>
      <c r="V34" s="102">
        <v>0</v>
      </c>
      <c r="W34" s="102">
        <f t="shared" si="0"/>
        <v>7336744</v>
      </c>
      <c r="X34" s="115">
        <f t="shared" si="1"/>
        <v>0</v>
      </c>
    </row>
    <row r="35" spans="1:24" ht="20.100000000000001" customHeight="1" x14ac:dyDescent="0.2">
      <c r="A35" s="100" t="s">
        <v>359</v>
      </c>
      <c r="B35" s="101" t="s">
        <v>347</v>
      </c>
      <c r="C35" s="101" t="s">
        <v>328</v>
      </c>
      <c r="D35" s="101" t="s">
        <v>287</v>
      </c>
      <c r="E35" s="101" t="s">
        <v>385</v>
      </c>
      <c r="F35" s="101" t="s">
        <v>383</v>
      </c>
      <c r="G35" s="117">
        <f>+G31</f>
        <v>949913070</v>
      </c>
      <c r="H35" s="116">
        <v>8.8032236025839903E-3</v>
      </c>
      <c r="I35" s="101" t="s">
        <v>360</v>
      </c>
      <c r="J35" s="102">
        <v>8362297</v>
      </c>
      <c r="K35" s="102">
        <v>0</v>
      </c>
      <c r="L35" s="102">
        <v>289428</v>
      </c>
      <c r="M35" s="102">
        <v>289428</v>
      </c>
      <c r="N35" s="102">
        <v>289428</v>
      </c>
      <c r="O35" s="102">
        <v>289428</v>
      </c>
      <c r="P35" s="102">
        <v>3941861</v>
      </c>
      <c r="Q35" s="102">
        <v>1590021</v>
      </c>
      <c r="R35" s="102">
        <v>289428</v>
      </c>
      <c r="S35" s="102">
        <v>434681</v>
      </c>
      <c r="T35" s="102">
        <v>948594</v>
      </c>
      <c r="U35" s="102">
        <v>0</v>
      </c>
      <c r="V35" s="102">
        <v>0</v>
      </c>
      <c r="W35" s="102">
        <f t="shared" si="0"/>
        <v>8362297</v>
      </c>
      <c r="X35" s="111">
        <f t="shared" si="1"/>
        <v>0</v>
      </c>
    </row>
    <row r="36" spans="1:24" ht="20.100000000000001" customHeight="1" x14ac:dyDescent="0.2">
      <c r="A36" s="100" t="s">
        <v>359</v>
      </c>
      <c r="B36" s="101" t="s">
        <v>318</v>
      </c>
      <c r="C36" s="101" t="s">
        <v>328</v>
      </c>
      <c r="D36" s="101" t="s">
        <v>287</v>
      </c>
      <c r="E36" s="101" t="s">
        <v>385</v>
      </c>
      <c r="F36" s="101" t="s">
        <v>383</v>
      </c>
      <c r="G36" s="117">
        <v>472572643</v>
      </c>
      <c r="H36" s="116">
        <v>0.72056427217497632</v>
      </c>
      <c r="I36" s="101" t="s">
        <v>361</v>
      </c>
      <c r="J36" s="102">
        <v>340518963</v>
      </c>
      <c r="K36" s="102">
        <v>0</v>
      </c>
      <c r="L36" s="102">
        <v>0</v>
      </c>
      <c r="M36" s="103">
        <v>37835442</v>
      </c>
      <c r="N36" s="103">
        <v>37835440</v>
      </c>
      <c r="O36" s="103">
        <v>37835440</v>
      </c>
      <c r="P36" s="103">
        <v>37835440</v>
      </c>
      <c r="Q36" s="103">
        <v>37835440</v>
      </c>
      <c r="R36" s="103">
        <v>37835440</v>
      </c>
      <c r="S36" s="103">
        <v>37835440</v>
      </c>
      <c r="T36" s="103">
        <v>37835440</v>
      </c>
      <c r="U36" s="103">
        <v>37835441</v>
      </c>
      <c r="V36" s="102">
        <v>0</v>
      </c>
      <c r="W36" s="102">
        <f t="shared" ref="W36:W40" si="10">SUM(K36:V36)</f>
        <v>340518963</v>
      </c>
      <c r="X36" s="111">
        <f t="shared" si="1"/>
        <v>0</v>
      </c>
    </row>
    <row r="37" spans="1:24" ht="20.100000000000001" customHeight="1" x14ac:dyDescent="0.2">
      <c r="A37" s="100" t="s">
        <v>359</v>
      </c>
      <c r="B37" s="101" t="s">
        <v>341</v>
      </c>
      <c r="C37" s="101" t="s">
        <v>328</v>
      </c>
      <c r="D37" s="101" t="s">
        <v>287</v>
      </c>
      <c r="E37" s="101" t="s">
        <v>385</v>
      </c>
      <c r="F37" s="101" t="s">
        <v>383</v>
      </c>
      <c r="G37" s="113">
        <f>+G36</f>
        <v>472572643</v>
      </c>
      <c r="H37" s="116"/>
      <c r="I37" s="101" t="s">
        <v>361</v>
      </c>
      <c r="J37" s="102">
        <v>0</v>
      </c>
      <c r="K37" s="102">
        <v>0</v>
      </c>
      <c r="L37" s="102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2">
        <v>0</v>
      </c>
      <c r="W37" s="102">
        <f t="shared" si="10"/>
        <v>0</v>
      </c>
      <c r="X37" s="111">
        <f t="shared" si="1"/>
        <v>0</v>
      </c>
    </row>
    <row r="38" spans="1:24" ht="20.100000000000001" customHeight="1" x14ac:dyDescent="0.2">
      <c r="A38" s="100" t="s">
        <v>359</v>
      </c>
      <c r="B38" s="101" t="s">
        <v>327</v>
      </c>
      <c r="C38" s="101" t="s">
        <v>328</v>
      </c>
      <c r="D38" s="101" t="s">
        <v>287</v>
      </c>
      <c r="E38" s="101" t="s">
        <v>385</v>
      </c>
      <c r="F38" s="101" t="s">
        <v>383</v>
      </c>
      <c r="G38" s="113">
        <f>+G36</f>
        <v>472572643</v>
      </c>
      <c r="H38" s="116">
        <v>1.9048763342319929E-2</v>
      </c>
      <c r="I38" s="101" t="s">
        <v>361</v>
      </c>
      <c r="J38" s="102">
        <v>9001924</v>
      </c>
      <c r="K38" s="102">
        <v>0</v>
      </c>
      <c r="L38" s="102">
        <v>0</v>
      </c>
      <c r="M38" s="103">
        <v>1000214</v>
      </c>
      <c r="N38" s="103">
        <v>1000214</v>
      </c>
      <c r="O38" s="103">
        <v>1000214</v>
      </c>
      <c r="P38" s="103">
        <v>1000214</v>
      </c>
      <c r="Q38" s="103">
        <v>1000214</v>
      </c>
      <c r="R38" s="103">
        <v>1000214</v>
      </c>
      <c r="S38" s="103">
        <v>1000214</v>
      </c>
      <c r="T38" s="103">
        <v>1000214</v>
      </c>
      <c r="U38" s="103">
        <v>1000212</v>
      </c>
      <c r="V38" s="102">
        <v>0</v>
      </c>
      <c r="W38" s="102">
        <f t="shared" si="10"/>
        <v>9001924</v>
      </c>
      <c r="X38" s="111">
        <f t="shared" si="1"/>
        <v>0</v>
      </c>
    </row>
    <row r="39" spans="1:24" ht="20.100000000000001" customHeight="1" x14ac:dyDescent="0.2">
      <c r="A39" s="100" t="s">
        <v>359</v>
      </c>
      <c r="B39" s="101" t="s">
        <v>354</v>
      </c>
      <c r="C39" s="101" t="s">
        <v>328</v>
      </c>
      <c r="D39" s="101" t="s">
        <v>287</v>
      </c>
      <c r="E39" s="101" t="s">
        <v>385</v>
      </c>
      <c r="F39" s="101" t="s">
        <v>383</v>
      </c>
      <c r="G39" s="113">
        <f>+G36</f>
        <v>472572643</v>
      </c>
      <c r="H39" s="116">
        <v>7.7235996195696675E-3</v>
      </c>
      <c r="I39" s="101" t="s">
        <v>361</v>
      </c>
      <c r="J39" s="102">
        <v>3649962</v>
      </c>
      <c r="K39" s="102">
        <v>0</v>
      </c>
      <c r="L39" s="102">
        <v>0</v>
      </c>
      <c r="M39" s="103">
        <v>405551</v>
      </c>
      <c r="N39" s="103">
        <v>405551</v>
      </c>
      <c r="O39" s="103">
        <v>405551</v>
      </c>
      <c r="P39" s="103">
        <v>405551</v>
      </c>
      <c r="Q39" s="103">
        <v>405551</v>
      </c>
      <c r="R39" s="103">
        <v>405551</v>
      </c>
      <c r="S39" s="103">
        <v>405551</v>
      </c>
      <c r="T39" s="103">
        <v>405551</v>
      </c>
      <c r="U39" s="103">
        <v>405554</v>
      </c>
      <c r="V39" s="102">
        <v>0</v>
      </c>
      <c r="W39" s="102">
        <f t="shared" si="10"/>
        <v>3649962</v>
      </c>
      <c r="X39" s="115">
        <f t="shared" si="1"/>
        <v>0</v>
      </c>
    </row>
    <row r="40" spans="1:24" ht="20.100000000000001" customHeight="1" x14ac:dyDescent="0.2">
      <c r="A40" s="100" t="s">
        <v>359</v>
      </c>
      <c r="B40" s="101" t="s">
        <v>347</v>
      </c>
      <c r="C40" s="101" t="s">
        <v>328</v>
      </c>
      <c r="D40" s="101" t="s">
        <v>287</v>
      </c>
      <c r="E40" s="101" t="s">
        <v>385</v>
      </c>
      <c r="F40" s="101" t="s">
        <v>383</v>
      </c>
      <c r="G40" s="113">
        <f>+G36</f>
        <v>472572643</v>
      </c>
      <c r="H40" s="116">
        <v>0.25266336460360866</v>
      </c>
      <c r="I40" s="101" t="s">
        <v>361</v>
      </c>
      <c r="J40" s="102">
        <v>119401794</v>
      </c>
      <c r="K40" s="102">
        <v>0</v>
      </c>
      <c r="L40" s="102">
        <v>0</v>
      </c>
      <c r="M40" s="103">
        <v>13266866</v>
      </c>
      <c r="N40" s="103">
        <v>13266866</v>
      </c>
      <c r="O40" s="103">
        <v>13266866</v>
      </c>
      <c r="P40" s="103">
        <v>13266866</v>
      </c>
      <c r="Q40" s="103">
        <v>13266866</v>
      </c>
      <c r="R40" s="103">
        <v>13266866</v>
      </c>
      <c r="S40" s="103">
        <v>13266866</v>
      </c>
      <c r="T40" s="103">
        <v>13266866</v>
      </c>
      <c r="U40" s="103">
        <v>13266866</v>
      </c>
      <c r="V40" s="102">
        <v>0</v>
      </c>
      <c r="W40" s="102">
        <f t="shared" si="10"/>
        <v>119401794</v>
      </c>
      <c r="X40" s="111">
        <f t="shared" si="1"/>
        <v>0</v>
      </c>
    </row>
    <row r="41" spans="1:24" ht="20.100000000000001" customHeight="1" x14ac:dyDescent="0.2">
      <c r="A41" s="100" t="s">
        <v>359</v>
      </c>
      <c r="B41" s="101" t="s">
        <v>318</v>
      </c>
      <c r="C41" s="101" t="s">
        <v>362</v>
      </c>
      <c r="D41" s="101" t="s">
        <v>287</v>
      </c>
      <c r="E41" s="101" t="s">
        <v>385</v>
      </c>
      <c r="F41" s="101" t="s">
        <v>383</v>
      </c>
      <c r="G41" s="113"/>
      <c r="H41" s="116">
        <v>1</v>
      </c>
      <c r="I41" s="101" t="s">
        <v>363</v>
      </c>
      <c r="J41" s="102">
        <v>3000000000</v>
      </c>
      <c r="K41" s="102">
        <v>0</v>
      </c>
      <c r="L41" s="102">
        <v>0</v>
      </c>
      <c r="M41" s="102">
        <v>1500000000</v>
      </c>
      <c r="N41" s="102">
        <v>0</v>
      </c>
      <c r="O41" s="102">
        <v>0</v>
      </c>
      <c r="P41" s="102">
        <v>0</v>
      </c>
      <c r="Q41" s="102">
        <v>1500000000</v>
      </c>
      <c r="R41" s="102">
        <v>0</v>
      </c>
      <c r="S41" s="111">
        <v>0</v>
      </c>
      <c r="T41" s="102">
        <v>0</v>
      </c>
      <c r="U41" s="102">
        <v>0</v>
      </c>
      <c r="V41" s="102">
        <v>0</v>
      </c>
      <c r="W41" s="102">
        <f t="shared" si="0"/>
        <v>3000000000</v>
      </c>
      <c r="X41" s="111">
        <f t="shared" si="1"/>
        <v>0</v>
      </c>
    </row>
    <row r="42" spans="1:24" ht="20.100000000000001" customHeight="1" x14ac:dyDescent="0.2">
      <c r="A42" s="100" t="s">
        <v>359</v>
      </c>
      <c r="B42" s="101" t="s">
        <v>318</v>
      </c>
      <c r="C42" s="101" t="s">
        <v>364</v>
      </c>
      <c r="D42" s="101" t="s">
        <v>287</v>
      </c>
      <c r="E42" s="101" t="s">
        <v>386</v>
      </c>
      <c r="F42" s="101" t="s">
        <v>383</v>
      </c>
      <c r="G42" s="113">
        <v>1300000000</v>
      </c>
      <c r="H42" s="116">
        <v>0.2396878776923077</v>
      </c>
      <c r="I42" s="101" t="s">
        <v>365</v>
      </c>
      <c r="J42" s="102">
        <v>311594241</v>
      </c>
      <c r="K42" s="102">
        <v>0</v>
      </c>
      <c r="L42" s="102">
        <v>155797121</v>
      </c>
      <c r="M42" s="102">
        <v>0</v>
      </c>
      <c r="N42" s="102">
        <v>0</v>
      </c>
      <c r="O42" s="102">
        <v>0</v>
      </c>
      <c r="P42" s="102">
        <v>0</v>
      </c>
      <c r="Q42" s="102">
        <v>155797120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f t="shared" ref="W42:W48" si="11">SUM(K42:V42)</f>
        <v>311594241</v>
      </c>
      <c r="X42" s="111">
        <f t="shared" si="1"/>
        <v>0</v>
      </c>
    </row>
    <row r="43" spans="1:24" ht="20.100000000000001" customHeight="1" x14ac:dyDescent="0.2">
      <c r="A43" s="100" t="s">
        <v>359</v>
      </c>
      <c r="B43" s="101" t="s">
        <v>341</v>
      </c>
      <c r="C43" s="101" t="s">
        <v>364</v>
      </c>
      <c r="D43" s="101" t="s">
        <v>287</v>
      </c>
      <c r="E43" s="101" t="s">
        <v>386</v>
      </c>
      <c r="F43" s="101" t="s">
        <v>383</v>
      </c>
      <c r="G43" s="113">
        <v>1300000000</v>
      </c>
      <c r="H43" s="116">
        <v>0</v>
      </c>
      <c r="I43" s="101" t="s">
        <v>201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f t="shared" si="11"/>
        <v>0</v>
      </c>
      <c r="X43" s="111">
        <f t="shared" si="1"/>
        <v>0</v>
      </c>
    </row>
    <row r="44" spans="1:24" ht="20.100000000000001" customHeight="1" x14ac:dyDescent="0.2">
      <c r="A44" s="100" t="s">
        <v>359</v>
      </c>
      <c r="B44" s="101" t="s">
        <v>327</v>
      </c>
      <c r="C44" s="101" t="s">
        <v>364</v>
      </c>
      <c r="D44" s="101" t="s">
        <v>287</v>
      </c>
      <c r="E44" s="101" t="s">
        <v>386</v>
      </c>
      <c r="F44" s="101" t="s">
        <v>383</v>
      </c>
      <c r="G44" s="113">
        <v>1300000000</v>
      </c>
      <c r="H44" s="114">
        <v>0.26923076923076922</v>
      </c>
      <c r="I44" s="101" t="s">
        <v>201</v>
      </c>
      <c r="J44" s="102">
        <v>350000000</v>
      </c>
      <c r="K44" s="102">
        <v>0</v>
      </c>
      <c r="L44" s="102">
        <v>139956260</v>
      </c>
      <c r="M44" s="102">
        <v>0</v>
      </c>
      <c r="N44" s="102">
        <v>35043740</v>
      </c>
      <c r="O44" s="102">
        <v>0</v>
      </c>
      <c r="P44" s="102">
        <v>0</v>
      </c>
      <c r="Q44" s="102">
        <v>175000000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f t="shared" si="11"/>
        <v>350000000</v>
      </c>
      <c r="X44" s="111">
        <f t="shared" si="1"/>
        <v>0</v>
      </c>
    </row>
    <row r="45" spans="1:24" ht="20.100000000000001" customHeight="1" x14ac:dyDescent="0.2">
      <c r="A45" s="100" t="s">
        <v>359</v>
      </c>
      <c r="B45" s="101" t="s">
        <v>354</v>
      </c>
      <c r="C45" s="101" t="s">
        <v>364</v>
      </c>
      <c r="D45" s="101" t="s">
        <v>287</v>
      </c>
      <c r="E45" s="101" t="s">
        <v>386</v>
      </c>
      <c r="F45" s="101" t="s">
        <v>383</v>
      </c>
      <c r="G45" s="113">
        <v>1300000000</v>
      </c>
      <c r="H45" s="114">
        <v>0.48227812384615387</v>
      </c>
      <c r="I45" s="101" t="s">
        <v>201</v>
      </c>
      <c r="J45" s="102">
        <v>626961561</v>
      </c>
      <c r="K45" s="102">
        <v>0</v>
      </c>
      <c r="L45" s="102">
        <v>311075204</v>
      </c>
      <c r="M45" s="102">
        <v>0</v>
      </c>
      <c r="N45" s="102">
        <v>2405577</v>
      </c>
      <c r="O45" s="102">
        <v>0</v>
      </c>
      <c r="P45" s="102">
        <v>0</v>
      </c>
      <c r="Q45" s="102">
        <v>313480780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f t="shared" si="11"/>
        <v>626961561</v>
      </c>
      <c r="X45" s="115">
        <f t="shared" si="1"/>
        <v>0</v>
      </c>
    </row>
    <row r="46" spans="1:24" ht="20.100000000000001" customHeight="1" x14ac:dyDescent="0.2">
      <c r="A46" s="100" t="s">
        <v>359</v>
      </c>
      <c r="B46" s="101" t="s">
        <v>347</v>
      </c>
      <c r="C46" s="101" t="s">
        <v>364</v>
      </c>
      <c r="D46" s="101" t="s">
        <v>287</v>
      </c>
      <c r="E46" s="101" t="s">
        <v>386</v>
      </c>
      <c r="F46" s="101" t="s">
        <v>383</v>
      </c>
      <c r="G46" s="113">
        <v>1300000000</v>
      </c>
      <c r="H46" s="114">
        <v>8.8032292307692311E-3</v>
      </c>
      <c r="I46" s="101" t="s">
        <v>201</v>
      </c>
      <c r="J46" s="102">
        <v>11444198</v>
      </c>
      <c r="K46" s="102">
        <v>0</v>
      </c>
      <c r="L46" s="102">
        <v>7747152</v>
      </c>
      <c r="M46" s="102">
        <v>2025053</v>
      </c>
      <c r="N46" s="102">
        <v>0</v>
      </c>
      <c r="O46" s="102">
        <v>0</v>
      </c>
      <c r="P46" s="102">
        <v>0</v>
      </c>
      <c r="Q46" s="102">
        <v>1671993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f t="shared" si="11"/>
        <v>11444198</v>
      </c>
      <c r="X46" s="111">
        <f t="shared" si="1"/>
        <v>0</v>
      </c>
    </row>
    <row r="47" spans="1:24" ht="20.100000000000001" customHeight="1" x14ac:dyDescent="0.2">
      <c r="A47" s="100" t="s">
        <v>359</v>
      </c>
      <c r="B47" s="101" t="s">
        <v>318</v>
      </c>
      <c r="C47" s="101" t="s">
        <v>366</v>
      </c>
      <c r="D47" s="101" t="s">
        <v>287</v>
      </c>
      <c r="E47" s="101" t="s">
        <v>387</v>
      </c>
      <c r="F47" s="101" t="s">
        <v>383</v>
      </c>
      <c r="G47" s="113">
        <v>900000000</v>
      </c>
      <c r="H47" s="114">
        <v>1</v>
      </c>
      <c r="I47" s="101" t="s">
        <v>367</v>
      </c>
      <c r="J47" s="102">
        <v>989607638</v>
      </c>
      <c r="K47" s="105">
        <v>29612921</v>
      </c>
      <c r="L47" s="102">
        <v>89904016</v>
      </c>
      <c r="M47" s="102">
        <v>150858576</v>
      </c>
      <c r="N47" s="102">
        <v>89904016</v>
      </c>
      <c r="O47" s="102">
        <v>89904016</v>
      </c>
      <c r="P47" s="102">
        <v>89904016</v>
      </c>
      <c r="Q47" s="102">
        <v>89904016</v>
      </c>
      <c r="R47" s="102">
        <v>89904016</v>
      </c>
      <c r="S47" s="102">
        <v>89904016</v>
      </c>
      <c r="T47" s="102">
        <v>89904016</v>
      </c>
      <c r="U47" s="102">
        <v>89904013</v>
      </c>
      <c r="V47" s="102">
        <v>0</v>
      </c>
      <c r="W47" s="102">
        <f t="shared" si="11"/>
        <v>989607638</v>
      </c>
      <c r="X47" s="111">
        <f t="shared" si="1"/>
        <v>0</v>
      </c>
    </row>
    <row r="48" spans="1:24" ht="20.100000000000001" customHeight="1" x14ac:dyDescent="0.2">
      <c r="A48" s="100" t="s">
        <v>359</v>
      </c>
      <c r="B48" s="101" t="s">
        <v>341</v>
      </c>
      <c r="C48" s="101" t="s">
        <v>366</v>
      </c>
      <c r="D48" s="101" t="s">
        <v>287</v>
      </c>
      <c r="E48" s="101" t="s">
        <v>387</v>
      </c>
      <c r="F48" s="101" t="s">
        <v>383</v>
      </c>
      <c r="G48" s="113">
        <v>95818767</v>
      </c>
      <c r="H48" s="114">
        <v>1</v>
      </c>
      <c r="I48" s="101" t="s">
        <v>367</v>
      </c>
      <c r="J48" s="102">
        <v>6211129</v>
      </c>
      <c r="K48" s="102">
        <v>564648</v>
      </c>
      <c r="L48" s="102">
        <v>564648</v>
      </c>
      <c r="M48" s="102">
        <v>564648</v>
      </c>
      <c r="N48" s="102">
        <v>564648</v>
      </c>
      <c r="O48" s="102">
        <v>564648</v>
      </c>
      <c r="P48" s="102">
        <v>564648</v>
      </c>
      <c r="Q48" s="102">
        <v>564648</v>
      </c>
      <c r="R48" s="102">
        <v>564648</v>
      </c>
      <c r="S48" s="102">
        <v>564648</v>
      </c>
      <c r="T48" s="102">
        <v>564648</v>
      </c>
      <c r="U48" s="102">
        <v>564649</v>
      </c>
      <c r="V48" s="102">
        <v>0</v>
      </c>
      <c r="W48" s="102">
        <f t="shared" si="11"/>
        <v>6211129</v>
      </c>
      <c r="X48" s="111">
        <f t="shared" si="1"/>
        <v>0</v>
      </c>
    </row>
    <row r="49" spans="1:24" ht="20.100000000000001" customHeight="1" x14ac:dyDescent="0.2">
      <c r="A49" s="100" t="s">
        <v>359</v>
      </c>
      <c r="B49" s="101" t="s">
        <v>318</v>
      </c>
      <c r="C49" s="101" t="s">
        <v>323</v>
      </c>
      <c r="D49" s="101" t="s">
        <v>287</v>
      </c>
      <c r="E49" s="101" t="s">
        <v>385</v>
      </c>
      <c r="F49" s="101" t="s">
        <v>383</v>
      </c>
      <c r="G49" s="113">
        <v>67000000</v>
      </c>
      <c r="H49" s="114">
        <v>1</v>
      </c>
      <c r="I49" s="101" t="s">
        <v>368</v>
      </c>
      <c r="J49" s="102">
        <v>67000000</v>
      </c>
      <c r="K49" s="102">
        <v>0</v>
      </c>
      <c r="L49" s="102">
        <v>10000000</v>
      </c>
      <c r="M49" s="102">
        <v>14090917</v>
      </c>
      <c r="N49" s="102">
        <v>5363636</v>
      </c>
      <c r="O49" s="102">
        <v>5363636</v>
      </c>
      <c r="P49" s="102">
        <v>5363636</v>
      </c>
      <c r="Q49" s="102">
        <v>5363636</v>
      </c>
      <c r="R49" s="102">
        <v>5363636</v>
      </c>
      <c r="S49" s="102">
        <v>5363636</v>
      </c>
      <c r="T49" s="102">
        <v>5363636</v>
      </c>
      <c r="U49" s="102">
        <v>5363631</v>
      </c>
      <c r="V49" s="102">
        <v>0</v>
      </c>
      <c r="W49" s="102">
        <f t="shared" ref="W49" si="12">SUM(K49:V49)</f>
        <v>67000000</v>
      </c>
      <c r="X49" s="111">
        <f t="shared" si="1"/>
        <v>0</v>
      </c>
    </row>
    <row r="50" spans="1:24" ht="20.100000000000001" customHeight="1" x14ac:dyDescent="0.2">
      <c r="A50" s="100" t="s">
        <v>359</v>
      </c>
      <c r="B50" s="101" t="s">
        <v>318</v>
      </c>
      <c r="C50" s="101" t="s">
        <v>357</v>
      </c>
      <c r="D50" s="101" t="s">
        <v>287</v>
      </c>
      <c r="E50" s="101" t="s">
        <v>385</v>
      </c>
      <c r="F50" s="101" t="s">
        <v>383</v>
      </c>
      <c r="G50" s="113">
        <v>41000000</v>
      </c>
      <c r="H50" s="116">
        <v>0.72056427217497632</v>
      </c>
      <c r="I50" s="101" t="s">
        <v>369</v>
      </c>
      <c r="J50" s="102">
        <v>29543135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29543135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f t="shared" ref="W50:W66" si="13">SUM(K50:V50)</f>
        <v>29543135</v>
      </c>
      <c r="X50" s="111">
        <f t="shared" si="1"/>
        <v>0</v>
      </c>
    </row>
    <row r="51" spans="1:24" ht="20.100000000000001" customHeight="1" x14ac:dyDescent="0.2">
      <c r="A51" s="100" t="s">
        <v>359</v>
      </c>
      <c r="B51" s="101" t="s">
        <v>341</v>
      </c>
      <c r="C51" s="101" t="s">
        <v>357</v>
      </c>
      <c r="D51" s="101" t="s">
        <v>287</v>
      </c>
      <c r="E51" s="101" t="s">
        <v>385</v>
      </c>
      <c r="F51" s="101" t="s">
        <v>383</v>
      </c>
      <c r="G51" s="113">
        <v>41000000</v>
      </c>
      <c r="H51" s="116">
        <v>0.24386013563725453</v>
      </c>
      <c r="I51" s="101" t="s">
        <v>369</v>
      </c>
      <c r="J51" s="102">
        <v>9998266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9998266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f t="shared" si="13"/>
        <v>9998266</v>
      </c>
      <c r="X51" s="111">
        <f t="shared" si="1"/>
        <v>0</v>
      </c>
    </row>
    <row r="52" spans="1:24" ht="20.100000000000001" customHeight="1" x14ac:dyDescent="0.2">
      <c r="A52" s="100" t="s">
        <v>359</v>
      </c>
      <c r="B52" s="101" t="s">
        <v>327</v>
      </c>
      <c r="C52" s="101" t="s">
        <v>357</v>
      </c>
      <c r="D52" s="101" t="s">
        <v>287</v>
      </c>
      <c r="E52" s="101" t="s">
        <v>385</v>
      </c>
      <c r="F52" s="101" t="s">
        <v>383</v>
      </c>
      <c r="G52" s="113">
        <v>41000000</v>
      </c>
      <c r="H52" s="114">
        <v>1.9048763342319929E-2</v>
      </c>
      <c r="I52" s="101" t="s">
        <v>369</v>
      </c>
      <c r="J52" s="102">
        <v>780999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780999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f t="shared" si="13"/>
        <v>780999</v>
      </c>
      <c r="X52" s="111">
        <f t="shared" si="1"/>
        <v>0</v>
      </c>
    </row>
    <row r="53" spans="1:24" ht="20.100000000000001" customHeight="1" x14ac:dyDescent="0.2">
      <c r="A53" s="100" t="s">
        <v>359</v>
      </c>
      <c r="B53" s="101" t="s">
        <v>354</v>
      </c>
      <c r="C53" s="101" t="s">
        <v>357</v>
      </c>
      <c r="D53" s="101" t="s">
        <v>287</v>
      </c>
      <c r="E53" s="101" t="s">
        <v>385</v>
      </c>
      <c r="F53" s="101" t="s">
        <v>383</v>
      </c>
      <c r="G53" s="113">
        <v>41000000</v>
      </c>
      <c r="H53" s="114">
        <v>7.7235996195696675E-3</v>
      </c>
      <c r="I53" s="101" t="s">
        <v>369</v>
      </c>
      <c r="J53" s="102">
        <v>316668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316668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f t="shared" si="13"/>
        <v>316668</v>
      </c>
      <c r="X53" s="115">
        <f t="shared" si="1"/>
        <v>0</v>
      </c>
    </row>
    <row r="54" spans="1:24" ht="20.100000000000001" customHeight="1" x14ac:dyDescent="0.2">
      <c r="A54" s="100" t="s">
        <v>359</v>
      </c>
      <c r="B54" s="101" t="s">
        <v>347</v>
      </c>
      <c r="C54" s="101" t="s">
        <v>357</v>
      </c>
      <c r="D54" s="101" t="s">
        <v>287</v>
      </c>
      <c r="E54" s="101" t="s">
        <v>385</v>
      </c>
      <c r="F54" s="101" t="s">
        <v>383</v>
      </c>
      <c r="G54" s="113">
        <v>41000000</v>
      </c>
      <c r="H54" s="114">
        <v>8.8032292258794949E-3</v>
      </c>
      <c r="I54" s="101" t="s">
        <v>369</v>
      </c>
      <c r="J54" s="102">
        <v>360932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5">
        <v>360932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f t="shared" si="13"/>
        <v>360932</v>
      </c>
      <c r="X54" s="111">
        <f t="shared" si="1"/>
        <v>0</v>
      </c>
    </row>
    <row r="55" spans="1:24" ht="20.100000000000001" customHeight="1" x14ac:dyDescent="0.2">
      <c r="A55" s="100" t="s">
        <v>359</v>
      </c>
      <c r="B55" s="101" t="s">
        <v>318</v>
      </c>
      <c r="C55" s="101" t="s">
        <v>357</v>
      </c>
      <c r="D55" s="101" t="s">
        <v>287</v>
      </c>
      <c r="E55" s="101" t="s">
        <v>385</v>
      </c>
      <c r="F55" s="101" t="s">
        <v>383</v>
      </c>
      <c r="G55" s="113">
        <v>40882000</v>
      </c>
      <c r="H55" s="116">
        <v>0.72056427217497632</v>
      </c>
      <c r="I55" s="101" t="s">
        <v>370</v>
      </c>
      <c r="J55" s="102">
        <v>29458109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29458109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f t="shared" si="13"/>
        <v>29458109</v>
      </c>
      <c r="X55" s="111">
        <f t="shared" si="1"/>
        <v>0</v>
      </c>
    </row>
    <row r="56" spans="1:24" ht="20.100000000000001" customHeight="1" x14ac:dyDescent="0.2">
      <c r="A56" s="100" t="s">
        <v>359</v>
      </c>
      <c r="B56" s="101" t="s">
        <v>341</v>
      </c>
      <c r="C56" s="101" t="s">
        <v>357</v>
      </c>
      <c r="D56" s="101" t="s">
        <v>287</v>
      </c>
      <c r="E56" s="101" t="s">
        <v>385</v>
      </c>
      <c r="F56" s="101" t="s">
        <v>383</v>
      </c>
      <c r="G56" s="113">
        <v>40882000</v>
      </c>
      <c r="H56" s="116">
        <v>0.24386013563725453</v>
      </c>
      <c r="I56" s="101" t="s">
        <v>370</v>
      </c>
      <c r="J56" s="102">
        <v>9969490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9969490</v>
      </c>
      <c r="R56" s="102">
        <v>0</v>
      </c>
      <c r="S56" s="102">
        <v>0</v>
      </c>
      <c r="T56" s="102">
        <v>0</v>
      </c>
      <c r="U56" s="102">
        <v>0</v>
      </c>
      <c r="V56" s="102">
        <v>0</v>
      </c>
      <c r="W56" s="102">
        <f t="shared" si="13"/>
        <v>9969490</v>
      </c>
      <c r="X56" s="111">
        <f t="shared" si="1"/>
        <v>0</v>
      </c>
    </row>
    <row r="57" spans="1:24" ht="20.100000000000001" customHeight="1" x14ac:dyDescent="0.2">
      <c r="A57" s="100" t="s">
        <v>359</v>
      </c>
      <c r="B57" s="101" t="s">
        <v>327</v>
      </c>
      <c r="C57" s="101" t="s">
        <v>357</v>
      </c>
      <c r="D57" s="101" t="s">
        <v>287</v>
      </c>
      <c r="E57" s="101" t="s">
        <v>385</v>
      </c>
      <c r="F57" s="101" t="s">
        <v>383</v>
      </c>
      <c r="G57" s="113">
        <v>40882000</v>
      </c>
      <c r="H57" s="114">
        <v>1.9048763342319929E-2</v>
      </c>
      <c r="I57" s="101" t="s">
        <v>370</v>
      </c>
      <c r="J57" s="102">
        <v>778752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778752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f t="shared" si="13"/>
        <v>778752</v>
      </c>
      <c r="X57" s="111">
        <f t="shared" si="1"/>
        <v>0</v>
      </c>
    </row>
    <row r="58" spans="1:24" ht="20.100000000000001" customHeight="1" x14ac:dyDescent="0.2">
      <c r="A58" s="100" t="s">
        <v>359</v>
      </c>
      <c r="B58" s="101" t="s">
        <v>354</v>
      </c>
      <c r="C58" s="101" t="s">
        <v>357</v>
      </c>
      <c r="D58" s="101" t="s">
        <v>287</v>
      </c>
      <c r="E58" s="101" t="s">
        <v>385</v>
      </c>
      <c r="F58" s="101" t="s">
        <v>383</v>
      </c>
      <c r="G58" s="113">
        <v>40882000</v>
      </c>
      <c r="H58" s="114">
        <v>7.7235996195696675E-3</v>
      </c>
      <c r="I58" s="101" t="s">
        <v>370</v>
      </c>
      <c r="J58" s="102">
        <v>315756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315756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f t="shared" si="13"/>
        <v>315756</v>
      </c>
      <c r="X58" s="115">
        <f t="shared" si="1"/>
        <v>0</v>
      </c>
    </row>
    <row r="59" spans="1:24" ht="20.100000000000001" customHeight="1" x14ac:dyDescent="0.2">
      <c r="A59" s="100" t="s">
        <v>359</v>
      </c>
      <c r="B59" s="101" t="s">
        <v>347</v>
      </c>
      <c r="C59" s="101" t="s">
        <v>357</v>
      </c>
      <c r="D59" s="101" t="s">
        <v>287</v>
      </c>
      <c r="E59" s="101" t="s">
        <v>385</v>
      </c>
      <c r="F59" s="101" t="s">
        <v>383</v>
      </c>
      <c r="G59" s="113">
        <v>40882000</v>
      </c>
      <c r="H59" s="114">
        <v>8.8032292258794949E-3</v>
      </c>
      <c r="I59" s="101" t="s">
        <v>370</v>
      </c>
      <c r="J59" s="102">
        <v>359893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359893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f t="shared" si="13"/>
        <v>359893</v>
      </c>
      <c r="X59" s="111">
        <f t="shared" si="1"/>
        <v>0</v>
      </c>
    </row>
    <row r="60" spans="1:24" ht="20.100000000000001" customHeight="1" x14ac:dyDescent="0.2">
      <c r="A60" s="100" t="s">
        <v>359</v>
      </c>
      <c r="B60" s="101" t="s">
        <v>318</v>
      </c>
      <c r="C60" s="101" t="s">
        <v>357</v>
      </c>
      <c r="D60" s="101" t="s">
        <v>287</v>
      </c>
      <c r="E60" s="101" t="s">
        <v>385</v>
      </c>
      <c r="F60" s="101" t="s">
        <v>383</v>
      </c>
      <c r="G60" s="113">
        <v>150000000</v>
      </c>
      <c r="H60" s="116">
        <v>0.72056427217497632</v>
      </c>
      <c r="I60" s="101" t="s">
        <v>371</v>
      </c>
      <c r="J60" s="102">
        <v>108084641</v>
      </c>
      <c r="K60" s="102">
        <v>0</v>
      </c>
      <c r="L60" s="102">
        <v>0</v>
      </c>
      <c r="M60" s="102">
        <v>0</v>
      </c>
      <c r="N60" s="102">
        <v>0</v>
      </c>
      <c r="O60" s="102">
        <v>15440663</v>
      </c>
      <c r="P60" s="102">
        <v>15440663</v>
      </c>
      <c r="Q60" s="102">
        <v>15440663</v>
      </c>
      <c r="R60" s="102">
        <v>15440663</v>
      </c>
      <c r="S60" s="102">
        <v>15440663</v>
      </c>
      <c r="T60" s="102">
        <v>15440663</v>
      </c>
      <c r="U60" s="102">
        <v>15440663</v>
      </c>
      <c r="V60" s="102">
        <v>0</v>
      </c>
      <c r="W60" s="102">
        <f t="shared" si="13"/>
        <v>108084641</v>
      </c>
      <c r="X60" s="111">
        <f t="shared" si="1"/>
        <v>0</v>
      </c>
    </row>
    <row r="61" spans="1:24" ht="20.100000000000001" customHeight="1" x14ac:dyDescent="0.2">
      <c r="A61" s="100" t="s">
        <v>359</v>
      </c>
      <c r="B61" s="101" t="s">
        <v>341</v>
      </c>
      <c r="C61" s="101" t="s">
        <v>357</v>
      </c>
      <c r="D61" s="101" t="s">
        <v>287</v>
      </c>
      <c r="E61" s="101" t="s">
        <v>385</v>
      </c>
      <c r="F61" s="101" t="s">
        <v>383</v>
      </c>
      <c r="G61" s="113">
        <v>150000000</v>
      </c>
      <c r="H61" s="116">
        <v>0.24386013563725453</v>
      </c>
      <c r="I61" s="101" t="s">
        <v>371</v>
      </c>
      <c r="J61" s="102">
        <v>36579020</v>
      </c>
      <c r="K61" s="102">
        <v>0</v>
      </c>
      <c r="L61" s="102">
        <v>0</v>
      </c>
      <c r="M61" s="102">
        <v>0</v>
      </c>
      <c r="N61" s="102">
        <v>0</v>
      </c>
      <c r="O61" s="102">
        <v>5225576</v>
      </c>
      <c r="P61" s="102">
        <v>5225574</v>
      </c>
      <c r="Q61" s="102">
        <v>5225574</v>
      </c>
      <c r="R61" s="102">
        <v>5225574</v>
      </c>
      <c r="S61" s="102">
        <v>5225574</v>
      </c>
      <c r="T61" s="102">
        <v>5225574</v>
      </c>
      <c r="U61" s="102">
        <v>5225574</v>
      </c>
      <c r="V61" s="102">
        <v>0</v>
      </c>
      <c r="W61" s="102">
        <f t="shared" si="13"/>
        <v>36579020</v>
      </c>
      <c r="X61" s="111">
        <f t="shared" si="1"/>
        <v>0</v>
      </c>
    </row>
    <row r="62" spans="1:24" ht="20.100000000000001" customHeight="1" x14ac:dyDescent="0.2">
      <c r="A62" s="100" t="s">
        <v>359</v>
      </c>
      <c r="B62" s="101" t="s">
        <v>327</v>
      </c>
      <c r="C62" s="101" t="s">
        <v>357</v>
      </c>
      <c r="D62" s="101" t="s">
        <v>287</v>
      </c>
      <c r="E62" s="101" t="s">
        <v>385</v>
      </c>
      <c r="F62" s="101" t="s">
        <v>383</v>
      </c>
      <c r="G62" s="113">
        <v>150000000</v>
      </c>
      <c r="H62" s="114">
        <v>1.9048763342319929E-2</v>
      </c>
      <c r="I62" s="101" t="s">
        <v>371</v>
      </c>
      <c r="J62" s="102">
        <v>2857315</v>
      </c>
      <c r="K62" s="102">
        <v>0</v>
      </c>
      <c r="L62" s="102">
        <v>0</v>
      </c>
      <c r="M62" s="102">
        <v>0</v>
      </c>
      <c r="N62" s="102">
        <v>0</v>
      </c>
      <c r="O62" s="102">
        <v>408188</v>
      </c>
      <c r="P62" s="102">
        <v>408188</v>
      </c>
      <c r="Q62" s="102">
        <v>408188</v>
      </c>
      <c r="R62" s="102">
        <v>408188</v>
      </c>
      <c r="S62" s="102">
        <v>408188</v>
      </c>
      <c r="T62" s="102">
        <v>408188</v>
      </c>
      <c r="U62" s="102">
        <v>408187</v>
      </c>
      <c r="V62" s="102">
        <v>0</v>
      </c>
      <c r="W62" s="102">
        <f t="shared" si="13"/>
        <v>2857315</v>
      </c>
      <c r="X62" s="111">
        <f t="shared" si="1"/>
        <v>0</v>
      </c>
    </row>
    <row r="63" spans="1:24" ht="20.100000000000001" customHeight="1" x14ac:dyDescent="0.2">
      <c r="A63" s="100" t="s">
        <v>359</v>
      </c>
      <c r="B63" s="101" t="s">
        <v>354</v>
      </c>
      <c r="C63" s="101" t="s">
        <v>357</v>
      </c>
      <c r="D63" s="101" t="s">
        <v>287</v>
      </c>
      <c r="E63" s="101" t="s">
        <v>385</v>
      </c>
      <c r="F63" s="101" t="s">
        <v>383</v>
      </c>
      <c r="G63" s="113">
        <v>150000000</v>
      </c>
      <c r="H63" s="114">
        <v>7.7235996195696675E-3</v>
      </c>
      <c r="I63" s="101" t="s">
        <v>371</v>
      </c>
      <c r="J63" s="102">
        <v>1158540</v>
      </c>
      <c r="K63" s="102">
        <v>0</v>
      </c>
      <c r="L63" s="102">
        <v>0</v>
      </c>
      <c r="M63" s="102">
        <v>0</v>
      </c>
      <c r="N63" s="102">
        <v>0</v>
      </c>
      <c r="O63" s="102">
        <v>165504</v>
      </c>
      <c r="P63" s="102">
        <v>165506</v>
      </c>
      <c r="Q63" s="102">
        <v>165506</v>
      </c>
      <c r="R63" s="102">
        <v>165506</v>
      </c>
      <c r="S63" s="102">
        <v>165506</v>
      </c>
      <c r="T63" s="102">
        <v>165506</v>
      </c>
      <c r="U63" s="102">
        <v>165506</v>
      </c>
      <c r="V63" s="102">
        <v>0</v>
      </c>
      <c r="W63" s="102">
        <f t="shared" si="13"/>
        <v>1158540</v>
      </c>
      <c r="X63" s="115">
        <f t="shared" si="1"/>
        <v>0</v>
      </c>
    </row>
    <row r="64" spans="1:24" ht="20.100000000000001" customHeight="1" x14ac:dyDescent="0.2">
      <c r="A64" s="100" t="s">
        <v>359</v>
      </c>
      <c r="B64" s="101" t="s">
        <v>347</v>
      </c>
      <c r="C64" s="101" t="s">
        <v>357</v>
      </c>
      <c r="D64" s="101" t="s">
        <v>287</v>
      </c>
      <c r="E64" s="101" t="s">
        <v>385</v>
      </c>
      <c r="F64" s="101" t="s">
        <v>383</v>
      </c>
      <c r="G64" s="113">
        <v>150000000</v>
      </c>
      <c r="H64" s="114">
        <v>8.8032292258794949E-3</v>
      </c>
      <c r="I64" s="101" t="s">
        <v>371</v>
      </c>
      <c r="J64" s="102">
        <v>1320484</v>
      </c>
      <c r="K64" s="102">
        <v>0</v>
      </c>
      <c r="L64" s="102">
        <v>0</v>
      </c>
      <c r="M64" s="102">
        <v>0</v>
      </c>
      <c r="N64" s="102">
        <v>0</v>
      </c>
      <c r="O64" s="102">
        <v>188638</v>
      </c>
      <c r="P64" s="102">
        <v>188641</v>
      </c>
      <c r="Q64" s="102">
        <v>188641</v>
      </c>
      <c r="R64" s="102">
        <v>188641</v>
      </c>
      <c r="S64" s="102">
        <v>188641</v>
      </c>
      <c r="T64" s="102">
        <v>188641</v>
      </c>
      <c r="U64" s="102">
        <v>188641</v>
      </c>
      <c r="V64" s="102">
        <v>0</v>
      </c>
      <c r="W64" s="102">
        <f t="shared" si="13"/>
        <v>1320484</v>
      </c>
      <c r="X64" s="111">
        <f t="shared" si="1"/>
        <v>0</v>
      </c>
    </row>
    <row r="65" spans="1:24" ht="20.100000000000001" customHeight="1" x14ac:dyDescent="0.2">
      <c r="A65" s="100" t="s">
        <v>359</v>
      </c>
      <c r="B65" s="101" t="s">
        <v>318</v>
      </c>
      <c r="C65" s="101" t="s">
        <v>357</v>
      </c>
      <c r="D65" s="101" t="s">
        <v>287</v>
      </c>
      <c r="E65" s="101" t="s">
        <v>385</v>
      </c>
      <c r="F65" s="101" t="s">
        <v>383</v>
      </c>
      <c r="H65" s="114">
        <v>1</v>
      </c>
      <c r="I65" s="101" t="s">
        <v>372</v>
      </c>
      <c r="J65" s="102">
        <v>10000000</v>
      </c>
      <c r="K65" s="102">
        <v>0</v>
      </c>
      <c r="L65" s="102">
        <v>0</v>
      </c>
      <c r="M65" s="102">
        <v>5000000</v>
      </c>
      <c r="N65" s="102">
        <v>0</v>
      </c>
      <c r="O65" s="102">
        <v>0</v>
      </c>
      <c r="P65" s="102">
        <v>0</v>
      </c>
      <c r="Q65" s="102">
        <v>5000000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f t="shared" si="13"/>
        <v>10000000</v>
      </c>
      <c r="X65" s="111">
        <f t="shared" si="1"/>
        <v>0</v>
      </c>
    </row>
    <row r="66" spans="1:24" ht="20.100000000000001" customHeight="1" x14ac:dyDescent="0.2">
      <c r="A66" s="100" t="s">
        <v>359</v>
      </c>
      <c r="B66" s="101" t="s">
        <v>318</v>
      </c>
      <c r="C66" s="101" t="s">
        <v>290</v>
      </c>
      <c r="D66" s="101" t="s">
        <v>287</v>
      </c>
      <c r="E66" s="101" t="s">
        <v>385</v>
      </c>
      <c r="F66" s="101" t="s">
        <v>383</v>
      </c>
      <c r="H66" s="114">
        <v>1</v>
      </c>
      <c r="I66" s="101" t="s">
        <v>373</v>
      </c>
      <c r="J66" s="102">
        <v>35000000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35000000</v>
      </c>
      <c r="V66" s="102">
        <v>0</v>
      </c>
      <c r="W66" s="102">
        <f t="shared" si="13"/>
        <v>35000000</v>
      </c>
      <c r="X66" s="111">
        <f t="shared" si="1"/>
        <v>0</v>
      </c>
    </row>
    <row r="67" spans="1:24" ht="20.100000000000001" customHeight="1" x14ac:dyDescent="0.2">
      <c r="A67" s="100" t="s">
        <v>359</v>
      </c>
      <c r="B67" s="101" t="s">
        <v>318</v>
      </c>
      <c r="C67" s="101" t="s">
        <v>374</v>
      </c>
      <c r="D67" s="101" t="s">
        <v>287</v>
      </c>
      <c r="E67" s="101" t="s">
        <v>385</v>
      </c>
      <c r="F67" s="101" t="s">
        <v>383</v>
      </c>
      <c r="G67" s="113">
        <v>115000000</v>
      </c>
      <c r="H67" s="116">
        <v>0.72056427217497632</v>
      </c>
      <c r="I67" s="101" t="s">
        <v>246</v>
      </c>
      <c r="J67" s="102">
        <v>82864891</v>
      </c>
      <c r="K67" s="102">
        <v>7533172</v>
      </c>
      <c r="L67" s="102">
        <v>7533172</v>
      </c>
      <c r="M67" s="102">
        <v>7533172</v>
      </c>
      <c r="N67" s="102">
        <v>7533172</v>
      </c>
      <c r="O67" s="102">
        <v>7533172</v>
      </c>
      <c r="P67" s="102">
        <v>7533172</v>
      </c>
      <c r="Q67" s="102">
        <v>7533172</v>
      </c>
      <c r="R67" s="102">
        <v>7533172</v>
      </c>
      <c r="S67" s="102">
        <v>7533172</v>
      </c>
      <c r="T67" s="102">
        <v>7533172</v>
      </c>
      <c r="U67" s="102">
        <v>7533171</v>
      </c>
      <c r="V67" s="102">
        <v>0</v>
      </c>
      <c r="W67" s="102">
        <f t="shared" ref="W67:W75" si="14">SUM(K67:V67)</f>
        <v>82864891</v>
      </c>
      <c r="X67" s="111">
        <f t="shared" si="1"/>
        <v>0</v>
      </c>
    </row>
    <row r="68" spans="1:24" ht="20.100000000000001" customHeight="1" x14ac:dyDescent="0.2">
      <c r="A68" s="100" t="s">
        <v>359</v>
      </c>
      <c r="B68" s="101" t="s">
        <v>341</v>
      </c>
      <c r="C68" s="101" t="s">
        <v>374</v>
      </c>
      <c r="D68" s="101" t="s">
        <v>287</v>
      </c>
      <c r="E68" s="101" t="s">
        <v>385</v>
      </c>
      <c r="F68" s="101" t="s">
        <v>383</v>
      </c>
      <c r="G68" s="113">
        <v>115000000</v>
      </c>
      <c r="H68" s="116">
        <v>0.24386013563725453</v>
      </c>
      <c r="I68" s="101" t="s">
        <v>246</v>
      </c>
      <c r="J68" s="102">
        <v>28043916</v>
      </c>
      <c r="K68" s="102">
        <v>2549447</v>
      </c>
      <c r="L68" s="102">
        <v>2549447</v>
      </c>
      <c r="M68" s="102">
        <v>2549447</v>
      </c>
      <c r="N68" s="102">
        <v>2549447</v>
      </c>
      <c r="O68" s="102">
        <v>2549447</v>
      </c>
      <c r="P68" s="102">
        <v>2549447</v>
      </c>
      <c r="Q68" s="102">
        <v>2549447</v>
      </c>
      <c r="R68" s="102">
        <v>2549447</v>
      </c>
      <c r="S68" s="102">
        <v>2549447</v>
      </c>
      <c r="T68" s="102">
        <v>2549447</v>
      </c>
      <c r="U68" s="102">
        <v>2549446</v>
      </c>
      <c r="V68" s="102">
        <v>0</v>
      </c>
      <c r="W68" s="102">
        <f t="shared" si="14"/>
        <v>28043916</v>
      </c>
      <c r="X68" s="111">
        <f t="shared" si="1"/>
        <v>0</v>
      </c>
    </row>
    <row r="69" spans="1:24" ht="20.100000000000001" customHeight="1" x14ac:dyDescent="0.2">
      <c r="A69" s="100" t="s">
        <v>359</v>
      </c>
      <c r="B69" s="101" t="s">
        <v>327</v>
      </c>
      <c r="C69" s="101" t="s">
        <v>374</v>
      </c>
      <c r="D69" s="101" t="s">
        <v>287</v>
      </c>
      <c r="E69" s="101" t="s">
        <v>385</v>
      </c>
      <c r="F69" s="101" t="s">
        <v>383</v>
      </c>
      <c r="G69" s="113">
        <v>115000000</v>
      </c>
      <c r="H69" s="114">
        <v>1.9048763342319929E-2</v>
      </c>
      <c r="I69" s="101" t="s">
        <v>246</v>
      </c>
      <c r="J69" s="102">
        <v>2190608</v>
      </c>
      <c r="K69" s="102">
        <v>199146</v>
      </c>
      <c r="L69" s="102">
        <v>199146</v>
      </c>
      <c r="M69" s="102">
        <v>199146</v>
      </c>
      <c r="N69" s="102">
        <v>199146</v>
      </c>
      <c r="O69" s="102">
        <v>199146</v>
      </c>
      <c r="P69" s="102">
        <v>199146</v>
      </c>
      <c r="Q69" s="102">
        <v>199146</v>
      </c>
      <c r="R69" s="102">
        <v>199146</v>
      </c>
      <c r="S69" s="102">
        <v>199146</v>
      </c>
      <c r="T69" s="102">
        <v>199146</v>
      </c>
      <c r="U69" s="102">
        <v>199148</v>
      </c>
      <c r="V69" s="102">
        <v>0</v>
      </c>
      <c r="W69" s="102">
        <f t="shared" si="14"/>
        <v>2190608</v>
      </c>
      <c r="X69" s="111">
        <f t="shared" si="1"/>
        <v>0</v>
      </c>
    </row>
    <row r="70" spans="1:24" ht="20.100000000000001" customHeight="1" x14ac:dyDescent="0.2">
      <c r="A70" s="100" t="s">
        <v>359</v>
      </c>
      <c r="B70" s="101" t="s">
        <v>354</v>
      </c>
      <c r="C70" s="101" t="s">
        <v>374</v>
      </c>
      <c r="D70" s="101" t="s">
        <v>287</v>
      </c>
      <c r="E70" s="101" t="s">
        <v>385</v>
      </c>
      <c r="F70" s="101" t="s">
        <v>383</v>
      </c>
      <c r="G70" s="113">
        <v>115000000</v>
      </c>
      <c r="H70" s="114">
        <v>7.7235996195696675E-3</v>
      </c>
      <c r="I70" s="101" t="s">
        <v>246</v>
      </c>
      <c r="J70" s="102">
        <v>888214</v>
      </c>
      <c r="K70" s="102">
        <v>80747</v>
      </c>
      <c r="L70" s="102">
        <v>80747</v>
      </c>
      <c r="M70" s="102">
        <v>80747</v>
      </c>
      <c r="N70" s="102">
        <v>80747</v>
      </c>
      <c r="O70" s="102">
        <v>80747</v>
      </c>
      <c r="P70" s="102">
        <v>80747</v>
      </c>
      <c r="Q70" s="102">
        <v>80747</v>
      </c>
      <c r="R70" s="102">
        <v>80747</v>
      </c>
      <c r="S70" s="102">
        <v>80747</v>
      </c>
      <c r="T70" s="102">
        <v>80747</v>
      </c>
      <c r="U70" s="102">
        <v>80744</v>
      </c>
      <c r="V70" s="102">
        <v>0</v>
      </c>
      <c r="W70" s="102">
        <f t="shared" si="14"/>
        <v>888214</v>
      </c>
      <c r="X70" s="115">
        <f t="shared" si="1"/>
        <v>0</v>
      </c>
    </row>
    <row r="71" spans="1:24" ht="20.100000000000001" customHeight="1" x14ac:dyDescent="0.2">
      <c r="A71" s="100" t="s">
        <v>359</v>
      </c>
      <c r="B71" s="101" t="s">
        <v>347</v>
      </c>
      <c r="C71" s="101" t="s">
        <v>374</v>
      </c>
      <c r="D71" s="101" t="s">
        <v>287</v>
      </c>
      <c r="E71" s="101" t="s">
        <v>385</v>
      </c>
      <c r="F71" s="101" t="s">
        <v>383</v>
      </c>
      <c r="G71" s="113">
        <v>115000000</v>
      </c>
      <c r="H71" s="114">
        <v>8.8032292258794949E-3</v>
      </c>
      <c r="I71" s="101" t="s">
        <v>246</v>
      </c>
      <c r="J71" s="102">
        <v>1012368</v>
      </c>
      <c r="K71" s="102">
        <v>92033</v>
      </c>
      <c r="L71" s="102">
        <v>92033</v>
      </c>
      <c r="M71" s="102">
        <v>92033</v>
      </c>
      <c r="N71" s="102">
        <v>92033</v>
      </c>
      <c r="O71" s="102">
        <v>92033</v>
      </c>
      <c r="P71" s="102">
        <v>92033</v>
      </c>
      <c r="Q71" s="102">
        <v>92033</v>
      </c>
      <c r="R71" s="102">
        <v>92033</v>
      </c>
      <c r="S71" s="102">
        <v>92033</v>
      </c>
      <c r="T71" s="102">
        <v>92033</v>
      </c>
      <c r="U71" s="102">
        <v>92038</v>
      </c>
      <c r="V71" s="102">
        <v>0</v>
      </c>
      <c r="W71" s="102">
        <f t="shared" si="14"/>
        <v>1012368</v>
      </c>
      <c r="X71" s="111">
        <f t="shared" ref="X71:X81" si="15">+J71-W71</f>
        <v>0</v>
      </c>
    </row>
    <row r="72" spans="1:24" ht="20.100000000000001" customHeight="1" x14ac:dyDescent="0.2">
      <c r="A72" s="100" t="s">
        <v>359</v>
      </c>
      <c r="B72" s="101" t="s">
        <v>318</v>
      </c>
      <c r="C72" s="101" t="s">
        <v>375</v>
      </c>
      <c r="D72" s="101" t="s">
        <v>287</v>
      </c>
      <c r="E72" s="101" t="s">
        <v>386</v>
      </c>
      <c r="F72" s="101" t="s">
        <v>383</v>
      </c>
      <c r="G72" s="113">
        <v>72000000</v>
      </c>
      <c r="H72" s="114">
        <v>1</v>
      </c>
      <c r="I72" s="101" t="s">
        <v>376</v>
      </c>
      <c r="J72" s="102">
        <v>72000000</v>
      </c>
      <c r="K72" s="102">
        <v>6545455</v>
      </c>
      <c r="L72" s="102">
        <v>6545455</v>
      </c>
      <c r="M72" s="102">
        <v>6545455</v>
      </c>
      <c r="N72" s="102">
        <v>6545455</v>
      </c>
      <c r="O72" s="102">
        <v>6545455</v>
      </c>
      <c r="P72" s="102">
        <v>6545455</v>
      </c>
      <c r="Q72" s="102">
        <v>6545455</v>
      </c>
      <c r="R72" s="102">
        <v>6545455</v>
      </c>
      <c r="S72" s="102">
        <v>6545455</v>
      </c>
      <c r="T72" s="102">
        <v>6545455</v>
      </c>
      <c r="U72" s="102">
        <v>6545450</v>
      </c>
      <c r="V72" s="102">
        <v>0</v>
      </c>
      <c r="W72" s="102">
        <f t="shared" si="14"/>
        <v>72000000</v>
      </c>
      <c r="X72" s="111">
        <f t="shared" si="15"/>
        <v>0</v>
      </c>
    </row>
    <row r="73" spans="1:24" ht="20.100000000000001" customHeight="1" x14ac:dyDescent="0.2">
      <c r="A73" s="100" t="s">
        <v>359</v>
      </c>
      <c r="B73" s="101" t="s">
        <v>318</v>
      </c>
      <c r="C73" s="101" t="s">
        <v>366</v>
      </c>
      <c r="D73" s="101" t="s">
        <v>287</v>
      </c>
      <c r="E73" s="101" t="s">
        <v>387</v>
      </c>
      <c r="F73" s="101" t="s">
        <v>383</v>
      </c>
      <c r="G73" s="113">
        <v>41145330</v>
      </c>
      <c r="H73" s="114">
        <v>0.5</v>
      </c>
      <c r="I73" s="101" t="s">
        <v>377</v>
      </c>
      <c r="J73" s="102">
        <v>20572665</v>
      </c>
      <c r="K73" s="102">
        <v>1870242</v>
      </c>
      <c r="L73" s="102">
        <v>1870242</v>
      </c>
      <c r="M73" s="102">
        <v>1870242</v>
      </c>
      <c r="N73" s="102">
        <v>1870242</v>
      </c>
      <c r="O73" s="102">
        <v>1870242</v>
      </c>
      <c r="P73" s="102">
        <v>1870242</v>
      </c>
      <c r="Q73" s="102">
        <v>1870242</v>
      </c>
      <c r="R73" s="102">
        <v>1870242</v>
      </c>
      <c r="S73" s="102">
        <v>1870242</v>
      </c>
      <c r="T73" s="102">
        <v>1870242</v>
      </c>
      <c r="U73" s="102">
        <v>1870245</v>
      </c>
      <c r="V73" s="102">
        <v>0</v>
      </c>
      <c r="W73" s="102">
        <f t="shared" si="14"/>
        <v>20572665</v>
      </c>
      <c r="X73" s="111">
        <f t="shared" si="15"/>
        <v>0</v>
      </c>
    </row>
    <row r="74" spans="1:24" ht="20.100000000000001" customHeight="1" x14ac:dyDescent="0.2">
      <c r="A74" s="100" t="s">
        <v>359</v>
      </c>
      <c r="B74" s="101" t="s">
        <v>341</v>
      </c>
      <c r="C74" s="101" t="s">
        <v>366</v>
      </c>
      <c r="D74" s="101" t="s">
        <v>287</v>
      </c>
      <c r="E74" s="101" t="s">
        <v>387</v>
      </c>
      <c r="F74" s="101" t="s">
        <v>383</v>
      </c>
      <c r="G74" s="113">
        <v>41145330</v>
      </c>
      <c r="H74" s="114">
        <v>0.5</v>
      </c>
      <c r="I74" s="101" t="s">
        <v>377</v>
      </c>
      <c r="J74" s="102">
        <v>20572665</v>
      </c>
      <c r="K74" s="102">
        <v>1870242</v>
      </c>
      <c r="L74" s="102">
        <v>1870242</v>
      </c>
      <c r="M74" s="102">
        <v>1870242</v>
      </c>
      <c r="N74" s="102">
        <v>1870242</v>
      </c>
      <c r="O74" s="102">
        <v>1870242</v>
      </c>
      <c r="P74" s="102">
        <v>1870242</v>
      </c>
      <c r="Q74" s="102">
        <v>1870242</v>
      </c>
      <c r="R74" s="102">
        <v>1870242</v>
      </c>
      <c r="S74" s="102">
        <v>1870242</v>
      </c>
      <c r="T74" s="102">
        <v>1870242</v>
      </c>
      <c r="U74" s="102">
        <v>1870245</v>
      </c>
      <c r="V74" s="102">
        <v>0</v>
      </c>
      <c r="W74" s="102">
        <f t="shared" si="14"/>
        <v>20572665</v>
      </c>
      <c r="X74" s="111">
        <f t="shared" si="15"/>
        <v>0</v>
      </c>
    </row>
    <row r="75" spans="1:24" ht="20.100000000000001" customHeight="1" x14ac:dyDescent="0.2">
      <c r="A75" s="100" t="s">
        <v>359</v>
      </c>
      <c r="B75" s="101" t="s">
        <v>318</v>
      </c>
      <c r="C75" s="101" t="s">
        <v>378</v>
      </c>
      <c r="D75" s="101" t="s">
        <v>388</v>
      </c>
      <c r="E75" s="101" t="s">
        <v>389</v>
      </c>
      <c r="F75" s="101" t="s">
        <v>383</v>
      </c>
      <c r="G75" s="113"/>
      <c r="H75" s="114">
        <v>1</v>
      </c>
      <c r="I75" s="101" t="s">
        <v>379</v>
      </c>
      <c r="J75" s="102">
        <v>602000000</v>
      </c>
      <c r="K75" s="102">
        <v>28000000</v>
      </c>
      <c r="L75" s="102">
        <v>30000000</v>
      </c>
      <c r="M75" s="102">
        <v>106181819</v>
      </c>
      <c r="N75" s="102">
        <v>54727273</v>
      </c>
      <c r="O75" s="102">
        <v>54727273</v>
      </c>
      <c r="P75" s="102">
        <v>54727273</v>
      </c>
      <c r="Q75" s="102">
        <v>54727273</v>
      </c>
      <c r="R75" s="102">
        <v>54727273</v>
      </c>
      <c r="S75" s="102">
        <v>54727273</v>
      </c>
      <c r="T75" s="102">
        <v>54727273</v>
      </c>
      <c r="U75" s="102">
        <v>54727270</v>
      </c>
      <c r="V75" s="102">
        <v>0</v>
      </c>
      <c r="W75" s="102">
        <f t="shared" si="14"/>
        <v>602000000</v>
      </c>
      <c r="X75" s="111">
        <f t="shared" si="15"/>
        <v>0</v>
      </c>
    </row>
    <row r="76" spans="1:24" ht="20.100000000000001" customHeight="1" x14ac:dyDescent="0.2">
      <c r="A76" s="100" t="s">
        <v>380</v>
      </c>
      <c r="B76" s="101" t="s">
        <v>318</v>
      </c>
      <c r="C76" s="101" t="s">
        <v>381</v>
      </c>
      <c r="D76" s="101" t="s">
        <v>287</v>
      </c>
      <c r="E76" s="101" t="s">
        <v>385</v>
      </c>
      <c r="F76" s="101" t="s">
        <v>53</v>
      </c>
      <c r="G76" s="113"/>
      <c r="H76" s="114"/>
      <c r="I76" s="101"/>
      <c r="J76" s="102">
        <v>4952739997</v>
      </c>
      <c r="K76" s="102">
        <v>178438210</v>
      </c>
      <c r="L76" s="102">
        <v>442242346</v>
      </c>
      <c r="M76" s="102">
        <v>442242346</v>
      </c>
      <c r="N76" s="102">
        <v>442242346</v>
      </c>
      <c r="O76" s="102">
        <v>442242346</v>
      </c>
      <c r="P76" s="102">
        <v>442242346</v>
      </c>
      <c r="Q76" s="102">
        <v>434237166</v>
      </c>
      <c r="R76" s="102">
        <v>434237168</v>
      </c>
      <c r="S76" s="102">
        <v>417732222</v>
      </c>
      <c r="T76" s="102">
        <v>417732222</v>
      </c>
      <c r="U76" s="102">
        <v>859151279</v>
      </c>
      <c r="V76" s="102">
        <v>0</v>
      </c>
      <c r="W76" s="102">
        <f>SUM(K76:V76)</f>
        <v>4952739997</v>
      </c>
      <c r="X76" s="111">
        <f t="shared" si="15"/>
        <v>0</v>
      </c>
    </row>
    <row r="77" spans="1:24" ht="20.100000000000001" customHeight="1" x14ac:dyDescent="0.2">
      <c r="A77" s="100" t="s">
        <v>380</v>
      </c>
      <c r="B77" s="101" t="s">
        <v>341</v>
      </c>
      <c r="C77" s="101" t="s">
        <v>381</v>
      </c>
      <c r="D77" s="101" t="s">
        <v>287</v>
      </c>
      <c r="E77" s="101" t="s">
        <v>385</v>
      </c>
      <c r="F77" s="101" t="s">
        <v>53</v>
      </c>
      <c r="G77" s="113"/>
      <c r="H77" s="114"/>
      <c r="I77" s="101"/>
      <c r="J77" s="102">
        <v>3026366234</v>
      </c>
      <c r="K77" s="102">
        <v>64531567</v>
      </c>
      <c r="L77" s="102">
        <v>268428804</v>
      </c>
      <c r="M77" s="102">
        <v>268428804</v>
      </c>
      <c r="N77" s="102">
        <v>268428804</v>
      </c>
      <c r="O77" s="102">
        <v>268428804</v>
      </c>
      <c r="P77" s="102">
        <v>268428804</v>
      </c>
      <c r="Q77" s="102">
        <v>268428804</v>
      </c>
      <c r="R77" s="102">
        <v>268428804</v>
      </c>
      <c r="S77" s="102">
        <v>268428804</v>
      </c>
      <c r="T77" s="102">
        <v>268428804</v>
      </c>
      <c r="U77" s="102">
        <v>545975431</v>
      </c>
      <c r="V77" s="102">
        <v>0</v>
      </c>
      <c r="W77" s="102">
        <f t="shared" ref="W77:W81" si="16">SUM(K77:V77)</f>
        <v>3026366234</v>
      </c>
      <c r="X77" s="111">
        <f t="shared" si="15"/>
        <v>0</v>
      </c>
    </row>
    <row r="78" spans="1:24" ht="20.100000000000001" customHeight="1" x14ac:dyDescent="0.2">
      <c r="A78" s="100" t="s">
        <v>380</v>
      </c>
      <c r="B78" s="101" t="s">
        <v>344</v>
      </c>
      <c r="C78" s="101" t="s">
        <v>381</v>
      </c>
      <c r="D78" s="101" t="s">
        <v>287</v>
      </c>
      <c r="E78" s="101" t="s">
        <v>385</v>
      </c>
      <c r="F78" s="101" t="s">
        <v>53</v>
      </c>
      <c r="G78" s="113"/>
      <c r="H78" s="114"/>
      <c r="I78" s="101"/>
      <c r="J78" s="102">
        <v>567055442</v>
      </c>
      <c r="K78" s="102">
        <v>51550500</v>
      </c>
      <c r="L78" s="102">
        <v>113411088</v>
      </c>
      <c r="M78" s="102">
        <v>113411088</v>
      </c>
      <c r="N78" s="102">
        <v>175271676</v>
      </c>
      <c r="O78" s="102">
        <v>46355648</v>
      </c>
      <c r="P78" s="102">
        <v>67055442</v>
      </c>
      <c r="Q78" s="102"/>
      <c r="R78" s="102"/>
      <c r="S78" s="102"/>
      <c r="T78" s="102"/>
      <c r="U78" s="102"/>
      <c r="V78" s="102">
        <v>0</v>
      </c>
      <c r="W78" s="102">
        <f t="shared" si="16"/>
        <v>567055442</v>
      </c>
      <c r="X78" s="111">
        <f t="shared" si="15"/>
        <v>0</v>
      </c>
    </row>
    <row r="79" spans="1:24" ht="20.100000000000001" customHeight="1" x14ac:dyDescent="0.2">
      <c r="A79" s="100" t="s">
        <v>380</v>
      </c>
      <c r="B79" s="101" t="s">
        <v>327</v>
      </c>
      <c r="C79" s="101" t="s">
        <v>381</v>
      </c>
      <c r="D79" s="101" t="s">
        <v>287</v>
      </c>
      <c r="E79" s="101" t="s">
        <v>385</v>
      </c>
      <c r="F79" s="101" t="s">
        <v>53</v>
      </c>
      <c r="G79" s="113"/>
      <c r="H79" s="114"/>
      <c r="I79" s="101"/>
      <c r="J79" s="102">
        <v>1307205610</v>
      </c>
      <c r="K79" s="102">
        <v>21629795</v>
      </c>
      <c r="L79" s="102">
        <v>153880614</v>
      </c>
      <c r="M79" s="102">
        <v>137719837</v>
      </c>
      <c r="N79" s="102">
        <v>146329205</v>
      </c>
      <c r="O79" s="102">
        <v>118836874</v>
      </c>
      <c r="P79" s="102">
        <v>118836874</v>
      </c>
      <c r="Q79" s="102">
        <v>118836874</v>
      </c>
      <c r="R79" s="102">
        <v>118836874</v>
      </c>
      <c r="S79" s="102">
        <v>118836874</v>
      </c>
      <c r="T79" s="102">
        <v>118836874</v>
      </c>
      <c r="U79" s="102">
        <v>134624915</v>
      </c>
      <c r="V79" s="102">
        <v>0</v>
      </c>
      <c r="W79" s="102">
        <f t="shared" si="16"/>
        <v>1307205610</v>
      </c>
      <c r="X79" s="111">
        <f>+J79-W79</f>
        <v>0</v>
      </c>
    </row>
    <row r="80" spans="1:24" ht="20.100000000000001" customHeight="1" x14ac:dyDescent="0.2">
      <c r="A80" s="100" t="s">
        <v>380</v>
      </c>
      <c r="B80" s="101" t="s">
        <v>354</v>
      </c>
      <c r="C80" s="101" t="s">
        <v>381</v>
      </c>
      <c r="D80" s="101" t="s">
        <v>287</v>
      </c>
      <c r="E80" s="101" t="s">
        <v>385</v>
      </c>
      <c r="F80" s="101" t="s">
        <v>53</v>
      </c>
      <c r="G80" s="113"/>
      <c r="H80" s="114"/>
      <c r="I80" s="101"/>
      <c r="J80" s="102">
        <v>132435439</v>
      </c>
      <c r="K80" s="102">
        <v>5231740</v>
      </c>
      <c r="L80" s="102">
        <v>13396279</v>
      </c>
      <c r="M80" s="104">
        <v>12039585</v>
      </c>
      <c r="N80" s="102">
        <v>17490736</v>
      </c>
      <c r="O80" s="102">
        <v>12039585</v>
      </c>
      <c r="P80" s="102">
        <v>12039585</v>
      </c>
      <c r="Q80" s="102">
        <v>12039585</v>
      </c>
      <c r="R80" s="102">
        <v>12039585</v>
      </c>
      <c r="S80" s="102">
        <v>12039585</v>
      </c>
      <c r="T80" s="102">
        <v>12039585</v>
      </c>
      <c r="U80" s="102">
        <v>12039589</v>
      </c>
      <c r="V80" s="102">
        <v>0</v>
      </c>
      <c r="W80" s="102">
        <f t="shared" si="16"/>
        <v>132435439</v>
      </c>
      <c r="X80" s="115">
        <f t="shared" si="15"/>
        <v>0</v>
      </c>
    </row>
    <row r="81" spans="1:24" ht="20.100000000000001" customHeight="1" x14ac:dyDescent="0.2">
      <c r="A81" s="100" t="s">
        <v>380</v>
      </c>
      <c r="B81" s="101" t="s">
        <v>347</v>
      </c>
      <c r="C81" s="101" t="s">
        <v>381</v>
      </c>
      <c r="D81" s="101" t="s">
        <v>287</v>
      </c>
      <c r="E81" s="101" t="s">
        <v>385</v>
      </c>
      <c r="F81" s="101" t="s">
        <v>53</v>
      </c>
      <c r="G81" s="113"/>
      <c r="H81" s="114"/>
      <c r="I81" s="101"/>
      <c r="J81" s="102">
        <v>664513236</v>
      </c>
      <c r="K81" s="105">
        <v>96640792</v>
      </c>
      <c r="L81" s="102">
        <v>58385241</v>
      </c>
      <c r="M81" s="105">
        <v>58385241</v>
      </c>
      <c r="N81" s="102">
        <v>24179796</v>
      </c>
      <c r="O81" s="102">
        <v>60410294</v>
      </c>
      <c r="P81" s="105">
        <v>60410294</v>
      </c>
      <c r="Q81" s="102">
        <v>64460400</v>
      </c>
      <c r="R81" s="102">
        <v>60410294</v>
      </c>
      <c r="S81" s="102">
        <v>60410294</v>
      </c>
      <c r="T81" s="102">
        <v>60410294</v>
      </c>
      <c r="U81" s="102">
        <v>60410296</v>
      </c>
      <c r="V81" s="102">
        <v>0</v>
      </c>
      <c r="W81" s="102">
        <f t="shared" si="16"/>
        <v>664513236</v>
      </c>
      <c r="X81" s="111">
        <f t="shared" si="15"/>
        <v>0</v>
      </c>
    </row>
    <row r="82" spans="1:24" ht="20.100000000000001" customHeight="1" x14ac:dyDescent="0.2">
      <c r="C82" s="101"/>
      <c r="D82" s="101"/>
      <c r="E82" s="101"/>
      <c r="F82" s="101"/>
      <c r="G82" s="113"/>
      <c r="H82" s="114"/>
      <c r="I82" s="101"/>
      <c r="J82" s="125">
        <f>SUM(J2:J81)</f>
        <v>102000000000</v>
      </c>
      <c r="K82" s="124">
        <f t="shared" ref="K82:V82" si="17">SUM(K2:K81)</f>
        <v>548178149</v>
      </c>
      <c r="L82" s="124">
        <f t="shared" si="17"/>
        <v>5165656792</v>
      </c>
      <c r="M82" s="124">
        <f t="shared" si="17"/>
        <v>26292174111</v>
      </c>
      <c r="N82" s="124">
        <f t="shared" si="17"/>
        <v>10120913556</v>
      </c>
      <c r="O82" s="124">
        <f t="shared" si="17"/>
        <v>6246610738</v>
      </c>
      <c r="P82" s="124">
        <f t="shared" si="17"/>
        <v>6494700600</v>
      </c>
      <c r="Q82" s="124">
        <f t="shared" si="17"/>
        <v>29818612012</v>
      </c>
      <c r="R82" s="124">
        <f t="shared" si="17"/>
        <v>4510709616</v>
      </c>
      <c r="S82" s="124">
        <f t="shared" si="17"/>
        <v>2978961412</v>
      </c>
      <c r="T82" s="124">
        <f t="shared" si="17"/>
        <v>6539010350</v>
      </c>
      <c r="U82" s="124">
        <f t="shared" si="17"/>
        <v>3284472664</v>
      </c>
      <c r="V82" s="124">
        <f t="shared" si="17"/>
        <v>0</v>
      </c>
      <c r="W82" s="125">
        <f t="shared" ref="W82" si="18">SUM(K82:V82)</f>
        <v>102000000000</v>
      </c>
      <c r="X82" s="111">
        <f t="shared" ref="X82" si="19">+J82-W82</f>
        <v>0</v>
      </c>
    </row>
    <row r="83" spans="1:24" ht="12.75" x14ac:dyDescent="0.2">
      <c r="A83" s="14"/>
      <c r="B83" s="14"/>
      <c r="C83" s="14"/>
      <c r="D83" s="14"/>
      <c r="E83" s="14"/>
      <c r="F83" s="14"/>
    </row>
    <row r="84" spans="1:24" ht="12.75" x14ac:dyDescent="0.2">
      <c r="A84" s="14"/>
      <c r="B84" s="14"/>
      <c r="C84" s="14"/>
      <c r="D84" s="14"/>
      <c r="E84" s="14"/>
      <c r="F84" s="14"/>
    </row>
    <row r="85" spans="1:24" ht="12.75" x14ac:dyDescent="0.2">
      <c r="A85" s="14"/>
      <c r="B85" s="14"/>
      <c r="C85" s="14"/>
      <c r="D85" s="14"/>
      <c r="E85" s="14"/>
      <c r="F85" s="14"/>
    </row>
    <row r="86" spans="1:24" ht="12.75" x14ac:dyDescent="0.2">
      <c r="A86" s="14"/>
      <c r="B86" s="14"/>
      <c r="C86" s="14"/>
      <c r="D86" s="14"/>
      <c r="E86" s="14"/>
      <c r="F86" s="14"/>
    </row>
    <row r="87" spans="1:24" ht="12.75" x14ac:dyDescent="0.2">
      <c r="A87" s="14"/>
      <c r="B87" s="14"/>
      <c r="C87" s="14"/>
      <c r="D87" s="14"/>
      <c r="E87" s="14"/>
      <c r="F87" s="14"/>
    </row>
    <row r="88" spans="1:24" ht="12.75" x14ac:dyDescent="0.2">
      <c r="A88" s="14"/>
      <c r="B88" s="14"/>
      <c r="C88" s="14"/>
      <c r="D88" s="14"/>
      <c r="E88" s="14"/>
      <c r="F88" s="14"/>
    </row>
    <row r="89" spans="1:24" ht="12.75" x14ac:dyDescent="0.2">
      <c r="A89" s="14"/>
      <c r="B89" s="14"/>
      <c r="C89" s="14"/>
      <c r="D89" s="14"/>
      <c r="E89" s="14"/>
      <c r="F89" s="14"/>
    </row>
    <row r="90" spans="1:24" ht="12.75" x14ac:dyDescent="0.2">
      <c r="A90" s="14"/>
      <c r="B90" s="14"/>
      <c r="C90" s="14"/>
      <c r="D90" s="14"/>
      <c r="E90" s="14"/>
      <c r="F90" s="14"/>
    </row>
    <row r="91" spans="1:24" ht="12.75" x14ac:dyDescent="0.2">
      <c r="A91" s="14"/>
      <c r="B91" s="14"/>
      <c r="C91" s="14"/>
      <c r="D91" s="14"/>
      <c r="E91" s="14"/>
      <c r="F91" s="14"/>
    </row>
    <row r="92" spans="1:24" ht="12.75" x14ac:dyDescent="0.2">
      <c r="A92" s="14"/>
      <c r="B92" s="14"/>
      <c r="C92" s="14"/>
      <c r="D92" s="14"/>
      <c r="E92" s="14"/>
      <c r="F92" s="14"/>
    </row>
    <row r="93" spans="1:24" ht="12.75" x14ac:dyDescent="0.2">
      <c r="A93" s="14"/>
      <c r="B93" s="14"/>
      <c r="C93" s="14"/>
      <c r="D93" s="14"/>
      <c r="E93" s="14"/>
      <c r="F93" s="14"/>
    </row>
    <row r="94" spans="1:24" ht="12.75" x14ac:dyDescent="0.2">
      <c r="A94" s="14"/>
      <c r="B94" s="14"/>
      <c r="C94" s="14"/>
      <c r="D94" s="14"/>
      <c r="E94" s="14"/>
      <c r="F94" s="14"/>
    </row>
    <row r="95" spans="1:24" ht="12.75" x14ac:dyDescent="0.2">
      <c r="A95" s="14"/>
      <c r="B95" s="14"/>
      <c r="C95" s="14"/>
      <c r="D95" s="14"/>
      <c r="E95" s="14"/>
      <c r="F95" s="14"/>
    </row>
    <row r="96" spans="1:24" ht="12.75" x14ac:dyDescent="0.2">
      <c r="A96" s="14"/>
      <c r="B96" s="14"/>
      <c r="C96" s="14"/>
      <c r="D96" s="14"/>
      <c r="E96" s="14"/>
      <c r="F96" s="14"/>
    </row>
    <row r="97" spans="1:6" ht="12.75" x14ac:dyDescent="0.2">
      <c r="A97" s="14"/>
      <c r="B97" s="14"/>
      <c r="C97" s="14"/>
      <c r="D97" s="14"/>
      <c r="E97" s="14"/>
      <c r="F97" s="14"/>
    </row>
    <row r="98" spans="1:6" ht="12.75" x14ac:dyDescent="0.2">
      <c r="A98" s="14"/>
      <c r="B98" s="14"/>
      <c r="C98" s="14"/>
      <c r="D98" s="14"/>
      <c r="E98" s="14"/>
      <c r="F98" s="14"/>
    </row>
    <row r="99" spans="1:6" ht="12.75" x14ac:dyDescent="0.2">
      <c r="A99" s="14"/>
      <c r="B99" s="14"/>
      <c r="C99" s="14"/>
      <c r="D99" s="14"/>
      <c r="E99" s="14"/>
      <c r="F99" s="14"/>
    </row>
    <row r="100" spans="1:6" ht="12.75" x14ac:dyDescent="0.2">
      <c r="A100" s="14"/>
      <c r="B100" s="14"/>
      <c r="C100" s="14"/>
      <c r="D100" s="14"/>
      <c r="E100" s="14"/>
      <c r="F100" s="14"/>
    </row>
    <row r="101" spans="1:6" ht="12.75" x14ac:dyDescent="0.2">
      <c r="A101" s="14"/>
      <c r="B101" s="14"/>
      <c r="C101" s="14"/>
      <c r="D101" s="14"/>
      <c r="E101" s="14"/>
      <c r="F101" s="14"/>
    </row>
    <row r="102" spans="1:6" ht="12.75" x14ac:dyDescent="0.2">
      <c r="A102" s="14"/>
      <c r="B102" s="14"/>
      <c r="C102" s="14"/>
      <c r="D102" s="14"/>
      <c r="E102" s="14"/>
      <c r="F102" s="14"/>
    </row>
    <row r="103" spans="1:6" ht="12.75" x14ac:dyDescent="0.2">
      <c r="A103" s="14"/>
      <c r="B103" s="14"/>
      <c r="C103" s="14"/>
      <c r="D103" s="14"/>
      <c r="E103" s="14"/>
      <c r="F103" s="14"/>
    </row>
    <row r="104" spans="1:6" ht="12.75" x14ac:dyDescent="0.2">
      <c r="A104" s="14"/>
      <c r="B104" s="14"/>
      <c r="C104" s="14"/>
      <c r="D104" s="14"/>
      <c r="E104" s="14"/>
      <c r="F104" s="14"/>
    </row>
    <row r="105" spans="1:6" ht="12.75" x14ac:dyDescent="0.2">
      <c r="A105" s="14"/>
      <c r="B105" s="14"/>
      <c r="C105" s="14"/>
      <c r="D105" s="14"/>
      <c r="E105" s="14"/>
      <c r="F105" s="14"/>
    </row>
    <row r="106" spans="1:6" ht="12.75" x14ac:dyDescent="0.2">
      <c r="A106" s="14"/>
      <c r="B106" s="14"/>
      <c r="C106" s="14"/>
      <c r="D106" s="14"/>
      <c r="E106" s="14"/>
      <c r="F106" s="14"/>
    </row>
    <row r="107" spans="1:6" ht="12.75" x14ac:dyDescent="0.2">
      <c r="A107" s="14"/>
      <c r="B107" s="14"/>
      <c r="C107" s="14"/>
      <c r="D107" s="14"/>
      <c r="E107" s="14"/>
      <c r="F107" s="14"/>
    </row>
    <row r="108" spans="1:6" ht="12.75" x14ac:dyDescent="0.2">
      <c r="A108" s="14"/>
      <c r="B108" s="14"/>
      <c r="C108" s="14"/>
      <c r="D108" s="14"/>
      <c r="E108" s="14"/>
      <c r="F108" s="14"/>
    </row>
    <row r="109" spans="1:6" ht="12.75" x14ac:dyDescent="0.2">
      <c r="A109" s="14"/>
      <c r="B109" s="14"/>
      <c r="C109" s="14"/>
      <c r="D109" s="14"/>
      <c r="E109" s="14"/>
      <c r="F109" s="14"/>
    </row>
    <row r="110" spans="1:6" ht="12.75" x14ac:dyDescent="0.2">
      <c r="A110" s="14"/>
      <c r="B110" s="14"/>
      <c r="C110" s="14"/>
      <c r="D110" s="14"/>
      <c r="E110" s="14"/>
      <c r="F110" s="14"/>
    </row>
    <row r="111" spans="1:6" ht="20.100000000000001" customHeight="1" x14ac:dyDescent="0.2">
      <c r="A111" s="14"/>
      <c r="B111" s="14"/>
      <c r="C111" s="14"/>
    </row>
    <row r="112" spans="1:6" ht="20.100000000000001" customHeight="1" x14ac:dyDescent="0.2">
      <c r="A112" s="14"/>
      <c r="B112" s="14"/>
      <c r="C112" s="14"/>
    </row>
    <row r="113" spans="1:3" ht="20.100000000000001" customHeight="1" x14ac:dyDescent="0.2">
      <c r="A113" s="14"/>
      <c r="B113" s="14"/>
      <c r="C113" s="14"/>
    </row>
    <row r="114" spans="1:3" ht="20.100000000000001" customHeight="1" x14ac:dyDescent="0.2">
      <c r="A114" s="14"/>
      <c r="B114" s="14"/>
      <c r="C114" s="14"/>
    </row>
    <row r="115" spans="1:3" ht="20.100000000000001" customHeight="1" x14ac:dyDescent="0.2">
      <c r="A115" s="14"/>
      <c r="B115" s="14"/>
      <c r="C115" s="14"/>
    </row>
    <row r="116" spans="1:3" ht="20.100000000000001" customHeight="1" x14ac:dyDescent="0.2">
      <c r="A116" s="14"/>
      <c r="B116" s="14"/>
      <c r="C116" s="14"/>
    </row>
    <row r="117" spans="1:3" ht="20.100000000000001" customHeight="1" x14ac:dyDescent="0.2">
      <c r="A117" s="14"/>
      <c r="B117" s="14"/>
    </row>
    <row r="118" spans="1:3" ht="20.100000000000001" customHeight="1" x14ac:dyDescent="0.2">
      <c r="A118" s="14"/>
      <c r="B118" s="14"/>
    </row>
    <row r="119" spans="1:3" ht="20.100000000000001" customHeight="1" x14ac:dyDescent="0.2">
      <c r="A119" s="14"/>
      <c r="B119" s="14"/>
    </row>
    <row r="120" spans="1:3" ht="20.100000000000001" customHeight="1" x14ac:dyDescent="0.2">
      <c r="A120" s="14"/>
      <c r="B120" s="14"/>
    </row>
    <row r="121" spans="1:3" ht="20.100000000000001" customHeight="1" x14ac:dyDescent="0.2">
      <c r="A121" s="14"/>
      <c r="B121" s="14"/>
    </row>
    <row r="122" spans="1:3" ht="20.100000000000001" customHeight="1" x14ac:dyDescent="0.2">
      <c r="A122" s="14"/>
      <c r="B122" s="14"/>
    </row>
    <row r="123" spans="1:3" ht="20.100000000000001" customHeight="1" x14ac:dyDescent="0.2">
      <c r="A123" s="14"/>
      <c r="B123" s="14"/>
    </row>
    <row r="124" spans="1:3" ht="20.100000000000001" customHeight="1" x14ac:dyDescent="0.2">
      <c r="A124" s="14"/>
      <c r="B124" s="14"/>
    </row>
    <row r="125" spans="1:3" ht="20.100000000000001" customHeight="1" x14ac:dyDescent="0.2">
      <c r="A125" s="14"/>
      <c r="B125" s="14"/>
    </row>
    <row r="126" spans="1:3" ht="20.100000000000001" customHeight="1" x14ac:dyDescent="0.2">
      <c r="A126" s="14"/>
      <c r="B126" s="14"/>
    </row>
    <row r="127" spans="1:3" ht="20.100000000000001" customHeight="1" x14ac:dyDescent="0.2">
      <c r="A127" s="14"/>
      <c r="B127" s="14"/>
    </row>
    <row r="128" spans="1:3" ht="20.100000000000001" customHeight="1" x14ac:dyDescent="0.2">
      <c r="A128" s="14"/>
      <c r="B128" s="14"/>
    </row>
    <row r="129" spans="1:2" ht="20.100000000000001" customHeight="1" x14ac:dyDescent="0.2">
      <c r="A129" s="14"/>
      <c r="B129" s="14"/>
    </row>
    <row r="130" spans="1:2" ht="20.100000000000001" customHeight="1" x14ac:dyDescent="0.2">
      <c r="A130" s="14"/>
      <c r="B130" s="14"/>
    </row>
    <row r="131" spans="1:2" ht="20.100000000000001" customHeight="1" x14ac:dyDescent="0.2">
      <c r="A131" s="14"/>
      <c r="B131" s="14"/>
    </row>
    <row r="132" spans="1:2" ht="20.100000000000001" customHeight="1" x14ac:dyDescent="0.2">
      <c r="A132" s="14"/>
      <c r="B132" s="14"/>
    </row>
    <row r="133" spans="1:2" ht="20.100000000000001" customHeight="1" x14ac:dyDescent="0.2">
      <c r="A133" s="14"/>
      <c r="B133" s="14"/>
    </row>
    <row r="134" spans="1:2" ht="20.100000000000001" customHeight="1" x14ac:dyDescent="0.2">
      <c r="A134" s="14"/>
      <c r="B134" s="14"/>
    </row>
    <row r="135" spans="1:2" ht="20.100000000000001" customHeight="1" x14ac:dyDescent="0.2">
      <c r="A135" s="14"/>
      <c r="B135" s="14"/>
    </row>
    <row r="136" spans="1:2" ht="20.100000000000001" customHeight="1" x14ac:dyDescent="0.2">
      <c r="A136" s="14"/>
      <c r="B136" s="14"/>
    </row>
    <row r="137" spans="1:2" ht="20.100000000000001" customHeight="1" x14ac:dyDescent="0.2">
      <c r="A137" s="14"/>
      <c r="B137" s="14"/>
    </row>
    <row r="138" spans="1:2" ht="20.100000000000001" customHeight="1" x14ac:dyDescent="0.2">
      <c r="A138" s="14"/>
      <c r="B138" s="14"/>
    </row>
    <row r="139" spans="1:2" ht="20.100000000000001" customHeight="1" x14ac:dyDescent="0.2">
      <c r="A139" s="14"/>
      <c r="B139" s="14"/>
    </row>
    <row r="140" spans="1:2" ht="20.100000000000001" customHeight="1" x14ac:dyDescent="0.2">
      <c r="A140" s="14"/>
      <c r="B140" s="14"/>
    </row>
    <row r="141" spans="1:2" ht="20.100000000000001" customHeight="1" x14ac:dyDescent="0.2">
      <c r="A141" s="14"/>
      <c r="B141" s="14"/>
    </row>
    <row r="142" spans="1:2" ht="20.100000000000001" customHeight="1" x14ac:dyDescent="0.2">
      <c r="A142" s="14"/>
      <c r="B142" s="14"/>
    </row>
    <row r="143" spans="1:2" ht="20.100000000000001" customHeight="1" x14ac:dyDescent="0.2">
      <c r="A143" s="14"/>
      <c r="B143" s="14"/>
    </row>
    <row r="144" spans="1:2" ht="20.100000000000001" customHeight="1" x14ac:dyDescent="0.2">
      <c r="A144" s="14"/>
      <c r="B144" s="14"/>
    </row>
    <row r="145" spans="1:2" ht="20.100000000000001" customHeight="1" x14ac:dyDescent="0.2">
      <c r="A145" s="14"/>
      <c r="B145" s="14"/>
    </row>
    <row r="146" spans="1:2" ht="20.100000000000001" customHeight="1" x14ac:dyDescent="0.2">
      <c r="A146" s="14"/>
      <c r="B146" s="14"/>
    </row>
    <row r="147" spans="1:2" ht="20.100000000000001" customHeight="1" x14ac:dyDescent="0.2">
      <c r="A147" s="14"/>
      <c r="B147" s="14"/>
    </row>
    <row r="148" spans="1:2" ht="20.100000000000001" customHeight="1" x14ac:dyDescent="0.2">
      <c r="A148" s="14"/>
      <c r="B148" s="14"/>
    </row>
    <row r="149" spans="1:2" ht="20.100000000000001" customHeight="1" x14ac:dyDescent="0.2">
      <c r="A149" s="14"/>
      <c r="B149" s="14"/>
    </row>
    <row r="150" spans="1:2" ht="20.100000000000001" customHeight="1" x14ac:dyDescent="0.2">
      <c r="A150" s="14"/>
      <c r="B150" s="14"/>
    </row>
    <row r="151" spans="1:2" ht="20.100000000000001" customHeight="1" x14ac:dyDescent="0.2">
      <c r="A151" s="14"/>
      <c r="B151" s="14"/>
    </row>
    <row r="152" spans="1:2" ht="20.100000000000001" customHeight="1" x14ac:dyDescent="0.2">
      <c r="A152" s="14"/>
      <c r="B152" s="14"/>
    </row>
    <row r="153" spans="1:2" ht="20.100000000000001" customHeight="1" x14ac:dyDescent="0.2">
      <c r="A153" s="14"/>
      <c r="B153" s="14"/>
    </row>
    <row r="154" spans="1:2" ht="20.100000000000001" customHeight="1" x14ac:dyDescent="0.2">
      <c r="A154" s="14"/>
      <c r="B154" s="14"/>
    </row>
    <row r="155" spans="1:2" ht="20.100000000000001" customHeight="1" x14ac:dyDescent="0.2">
      <c r="A155" s="14"/>
      <c r="B155" s="14"/>
    </row>
    <row r="156" spans="1:2" ht="20.100000000000001" customHeight="1" x14ac:dyDescent="0.2">
      <c r="A156" s="14"/>
      <c r="B156" s="14"/>
    </row>
    <row r="157" spans="1:2" ht="20.100000000000001" customHeight="1" x14ac:dyDescent="0.2">
      <c r="A157" s="14"/>
      <c r="B157" s="14"/>
    </row>
    <row r="158" spans="1:2" ht="20.100000000000001" customHeight="1" x14ac:dyDescent="0.2">
      <c r="A158" s="14"/>
      <c r="B158" s="14"/>
    </row>
    <row r="159" spans="1:2" ht="20.100000000000001" customHeight="1" x14ac:dyDescent="0.2">
      <c r="A159" s="14"/>
      <c r="B159" s="14"/>
    </row>
    <row r="160" spans="1:2" ht="20.100000000000001" customHeight="1" x14ac:dyDescent="0.2">
      <c r="A160" s="14"/>
      <c r="B160" s="14"/>
    </row>
    <row r="161" spans="1:2" ht="20.100000000000001" customHeight="1" x14ac:dyDescent="0.2">
      <c r="A161" s="14"/>
      <c r="B161" s="14"/>
    </row>
    <row r="162" spans="1:2" ht="20.100000000000001" customHeight="1" x14ac:dyDescent="0.2">
      <c r="A162" s="14"/>
      <c r="B162" s="14"/>
    </row>
    <row r="163" spans="1:2" ht="20.100000000000001" customHeight="1" x14ac:dyDescent="0.2">
      <c r="A163" s="14"/>
      <c r="B163" s="14"/>
    </row>
    <row r="164" spans="1:2" ht="20.100000000000001" customHeight="1" x14ac:dyDescent="0.2">
      <c r="A164" s="14"/>
      <c r="B164" s="14"/>
    </row>
    <row r="165" spans="1:2" ht="20.100000000000001" customHeight="1" x14ac:dyDescent="0.2">
      <c r="A165" s="14"/>
      <c r="B165" s="14"/>
    </row>
    <row r="166" spans="1:2" ht="20.100000000000001" customHeight="1" x14ac:dyDescent="0.2">
      <c r="A166" s="14"/>
      <c r="B166" s="14"/>
    </row>
    <row r="167" spans="1:2" ht="20.100000000000001" customHeight="1" x14ac:dyDescent="0.2">
      <c r="A167" s="14"/>
      <c r="B167" s="14"/>
    </row>
    <row r="168" spans="1:2" ht="20.100000000000001" customHeight="1" x14ac:dyDescent="0.2">
      <c r="A168" s="14"/>
      <c r="B168" s="14"/>
    </row>
    <row r="169" spans="1:2" ht="20.100000000000001" customHeight="1" x14ac:dyDescent="0.2">
      <c r="A169" s="14"/>
      <c r="B169" s="14"/>
    </row>
    <row r="170" spans="1:2" ht="20.100000000000001" customHeight="1" x14ac:dyDescent="0.2">
      <c r="A170" s="14"/>
      <c r="B170" s="14"/>
    </row>
    <row r="171" spans="1:2" ht="20.100000000000001" customHeight="1" x14ac:dyDescent="0.2">
      <c r="A171" s="14"/>
      <c r="B171" s="14"/>
    </row>
    <row r="172" spans="1:2" ht="20.100000000000001" customHeight="1" x14ac:dyDescent="0.2">
      <c r="A172" s="14"/>
      <c r="B172" s="14"/>
    </row>
    <row r="173" spans="1:2" ht="20.100000000000001" customHeight="1" x14ac:dyDescent="0.2">
      <c r="A173" s="14"/>
      <c r="B173" s="14"/>
    </row>
    <row r="174" spans="1:2" ht="20.100000000000001" customHeight="1" x14ac:dyDescent="0.2">
      <c r="A174" s="14"/>
      <c r="B174" s="14"/>
    </row>
    <row r="175" spans="1:2" ht="20.100000000000001" customHeight="1" x14ac:dyDescent="0.2">
      <c r="A175" s="14"/>
      <c r="B175" s="14"/>
    </row>
    <row r="176" spans="1:2" ht="20.100000000000001" customHeight="1" x14ac:dyDescent="0.2">
      <c r="A176" s="14"/>
      <c r="B176" s="14"/>
    </row>
    <row r="177" spans="1:2" ht="20.100000000000001" customHeight="1" x14ac:dyDescent="0.2">
      <c r="A177" s="14"/>
      <c r="B177" s="14"/>
    </row>
    <row r="178" spans="1:2" ht="20.100000000000001" customHeight="1" x14ac:dyDescent="0.2">
      <c r="A178" s="14"/>
      <c r="B178" s="14"/>
    </row>
    <row r="179" spans="1:2" ht="20.100000000000001" customHeight="1" x14ac:dyDescent="0.2">
      <c r="A179" s="14"/>
      <c r="B179" s="14"/>
    </row>
    <row r="180" spans="1:2" ht="20.100000000000001" customHeight="1" x14ac:dyDescent="0.2">
      <c r="A180" s="14"/>
      <c r="B180" s="14"/>
    </row>
    <row r="181" spans="1:2" ht="20.100000000000001" customHeight="1" x14ac:dyDescent="0.2">
      <c r="A181" s="14"/>
      <c r="B181" s="14"/>
    </row>
    <row r="182" spans="1:2" ht="20.100000000000001" customHeight="1" x14ac:dyDescent="0.2">
      <c r="A182" s="14"/>
      <c r="B182" s="14"/>
    </row>
    <row r="183" spans="1:2" ht="20.100000000000001" customHeight="1" x14ac:dyDescent="0.2">
      <c r="A183" s="14"/>
      <c r="B183" s="14"/>
    </row>
    <row r="184" spans="1:2" ht="20.100000000000001" customHeight="1" x14ac:dyDescent="0.2">
      <c r="A184" s="14"/>
      <c r="B184" s="14"/>
    </row>
    <row r="185" spans="1:2" ht="20.100000000000001" customHeight="1" x14ac:dyDescent="0.2">
      <c r="A185" s="14"/>
      <c r="B185" s="14"/>
    </row>
    <row r="186" spans="1:2" ht="20.100000000000001" customHeight="1" x14ac:dyDescent="0.2">
      <c r="A186" s="14"/>
      <c r="B186" s="14"/>
    </row>
    <row r="187" spans="1:2" ht="20.100000000000001" customHeight="1" x14ac:dyDescent="0.2">
      <c r="A187" s="14"/>
      <c r="B187" s="14"/>
    </row>
    <row r="188" spans="1:2" ht="20.100000000000001" customHeight="1" x14ac:dyDescent="0.2">
      <c r="A188" s="14"/>
      <c r="B188" s="14"/>
    </row>
    <row r="189" spans="1:2" ht="20.100000000000001" customHeight="1" x14ac:dyDescent="0.2">
      <c r="A189" s="14"/>
      <c r="B189" s="14"/>
    </row>
    <row r="190" spans="1:2" ht="20.100000000000001" customHeight="1" x14ac:dyDescent="0.2">
      <c r="A190" s="14"/>
      <c r="B190" s="14"/>
    </row>
    <row r="191" spans="1:2" ht="20.100000000000001" customHeight="1" x14ac:dyDescent="0.2">
      <c r="A191" s="14"/>
      <c r="B191" s="14"/>
    </row>
    <row r="192" spans="1:2" ht="20.100000000000001" customHeight="1" x14ac:dyDescent="0.2">
      <c r="A192" s="14"/>
      <c r="B192" s="14"/>
    </row>
    <row r="193" spans="1:2" ht="20.100000000000001" customHeight="1" x14ac:dyDescent="0.2">
      <c r="A193" s="14"/>
      <c r="B193" s="14"/>
    </row>
    <row r="194" spans="1:2" ht="20.100000000000001" customHeight="1" x14ac:dyDescent="0.2">
      <c r="A194" s="14"/>
      <c r="B194" s="14"/>
    </row>
    <row r="195" spans="1:2" ht="20.100000000000001" customHeight="1" x14ac:dyDescent="0.2">
      <c r="A195" s="14"/>
      <c r="B195" s="14"/>
    </row>
    <row r="196" spans="1:2" ht="20.100000000000001" customHeight="1" x14ac:dyDescent="0.2">
      <c r="A196" s="14"/>
      <c r="B196" s="14"/>
    </row>
    <row r="197" spans="1:2" ht="20.100000000000001" customHeight="1" x14ac:dyDescent="0.2">
      <c r="A197" s="14"/>
      <c r="B197" s="14"/>
    </row>
    <row r="198" spans="1:2" ht="20.100000000000001" customHeight="1" x14ac:dyDescent="0.2">
      <c r="A198" s="14"/>
      <c r="B198" s="14"/>
    </row>
    <row r="199" spans="1:2" ht="20.100000000000001" customHeight="1" x14ac:dyDescent="0.2">
      <c r="A199" s="14"/>
      <c r="B199" s="14"/>
    </row>
    <row r="200" spans="1:2" ht="20.100000000000001" customHeight="1" x14ac:dyDescent="0.2">
      <c r="A200" s="14"/>
      <c r="B200" s="14"/>
    </row>
    <row r="201" spans="1:2" ht="20.100000000000001" customHeight="1" x14ac:dyDescent="0.2">
      <c r="A201" s="14"/>
      <c r="B201" s="14"/>
    </row>
    <row r="202" spans="1:2" ht="20.100000000000001" customHeight="1" x14ac:dyDescent="0.2">
      <c r="A202" s="14"/>
      <c r="B202" s="14"/>
    </row>
    <row r="203" spans="1:2" ht="20.100000000000001" customHeight="1" x14ac:dyDescent="0.2">
      <c r="A203" s="14"/>
      <c r="B203" s="14"/>
    </row>
    <row r="204" spans="1:2" ht="20.100000000000001" customHeight="1" x14ac:dyDescent="0.2">
      <c r="A204" s="14"/>
      <c r="B204" s="14"/>
    </row>
    <row r="205" spans="1:2" ht="20.100000000000001" customHeight="1" x14ac:dyDescent="0.2">
      <c r="A205" s="14"/>
      <c r="B205" s="14"/>
    </row>
    <row r="206" spans="1:2" ht="20.100000000000001" customHeight="1" x14ac:dyDescent="0.2">
      <c r="A206" s="14"/>
      <c r="B206" s="14"/>
    </row>
    <row r="207" spans="1:2" ht="20.100000000000001" customHeight="1" x14ac:dyDescent="0.2">
      <c r="A207" s="14"/>
      <c r="B207" s="14"/>
    </row>
    <row r="208" spans="1:2" ht="20.100000000000001" customHeight="1" x14ac:dyDescent="0.2">
      <c r="A208" s="14"/>
      <c r="B208" s="14"/>
    </row>
    <row r="209" spans="1:2" ht="20.100000000000001" customHeight="1" x14ac:dyDescent="0.2">
      <c r="A209" s="14"/>
      <c r="B209" s="14"/>
    </row>
    <row r="210" spans="1:2" ht="20.100000000000001" customHeight="1" x14ac:dyDescent="0.2">
      <c r="A210" s="14"/>
      <c r="B210" s="14"/>
    </row>
    <row r="211" spans="1:2" ht="20.100000000000001" customHeight="1" x14ac:dyDescent="0.2">
      <c r="A211" s="14"/>
      <c r="B211" s="14"/>
    </row>
    <row r="212" spans="1:2" ht="20.100000000000001" customHeight="1" x14ac:dyDescent="0.2">
      <c r="A212" s="14"/>
      <c r="B212" s="14"/>
    </row>
    <row r="213" spans="1:2" ht="20.100000000000001" customHeight="1" x14ac:dyDescent="0.2">
      <c r="A213" s="14"/>
      <c r="B213" s="14"/>
    </row>
    <row r="214" spans="1:2" ht="20.100000000000001" customHeight="1" x14ac:dyDescent="0.2">
      <c r="A214" s="14"/>
      <c r="B214" s="14"/>
    </row>
    <row r="215" spans="1:2" ht="20.100000000000001" customHeight="1" x14ac:dyDescent="0.2">
      <c r="A215" s="14"/>
      <c r="B215" s="14"/>
    </row>
    <row r="216" spans="1:2" ht="20.100000000000001" customHeight="1" x14ac:dyDescent="0.2">
      <c r="A216" s="14"/>
      <c r="B216" s="14"/>
    </row>
    <row r="217" spans="1:2" ht="20.100000000000001" customHeight="1" x14ac:dyDescent="0.2">
      <c r="A217" s="14"/>
      <c r="B217" s="14"/>
    </row>
    <row r="218" spans="1:2" ht="20.100000000000001" customHeight="1" x14ac:dyDescent="0.2">
      <c r="A218" s="14"/>
      <c r="B218" s="14"/>
    </row>
    <row r="219" spans="1:2" ht="20.100000000000001" customHeight="1" x14ac:dyDescent="0.2">
      <c r="A219" s="14"/>
      <c r="B219" s="14"/>
    </row>
    <row r="220" spans="1:2" ht="20.100000000000001" customHeight="1" x14ac:dyDescent="0.2">
      <c r="A220" s="14"/>
      <c r="B220" s="14"/>
    </row>
    <row r="221" spans="1:2" ht="20.100000000000001" customHeight="1" x14ac:dyDescent="0.2">
      <c r="A221" s="14"/>
      <c r="B221" s="14"/>
    </row>
    <row r="222" spans="1:2" ht="20.100000000000001" customHeight="1" x14ac:dyDescent="0.2">
      <c r="A222" s="14"/>
      <c r="B222" s="14"/>
    </row>
    <row r="223" spans="1:2" ht="20.100000000000001" customHeight="1" x14ac:dyDescent="0.2">
      <c r="A223" s="14"/>
      <c r="B223" s="14"/>
    </row>
    <row r="224" spans="1:2" ht="20.100000000000001" customHeight="1" x14ac:dyDescent="0.2">
      <c r="A224" s="14"/>
      <c r="B224" s="14"/>
    </row>
    <row r="225" spans="1:2" ht="20.100000000000001" customHeight="1" x14ac:dyDescent="0.2">
      <c r="A225" s="14"/>
      <c r="B225" s="14"/>
    </row>
    <row r="226" spans="1:2" ht="20.100000000000001" customHeight="1" x14ac:dyDescent="0.2">
      <c r="A226" s="14"/>
      <c r="B226" s="14"/>
    </row>
    <row r="227" spans="1:2" ht="20.100000000000001" customHeight="1" x14ac:dyDescent="0.2">
      <c r="A227" s="14"/>
      <c r="B227" s="14"/>
    </row>
    <row r="228" spans="1:2" ht="20.100000000000001" customHeight="1" x14ac:dyDescent="0.2">
      <c r="A228" s="14"/>
      <c r="B228" s="14"/>
    </row>
    <row r="229" spans="1:2" ht="20.100000000000001" customHeight="1" x14ac:dyDescent="0.2">
      <c r="A229" s="14"/>
      <c r="B229" s="14"/>
    </row>
    <row r="230" spans="1:2" ht="20.100000000000001" customHeight="1" x14ac:dyDescent="0.2">
      <c r="A230" s="14"/>
      <c r="B230" s="14"/>
    </row>
    <row r="231" spans="1:2" ht="20.100000000000001" customHeight="1" x14ac:dyDescent="0.2">
      <c r="A231" s="14"/>
      <c r="B231" s="14"/>
    </row>
    <row r="232" spans="1:2" ht="20.100000000000001" customHeight="1" x14ac:dyDescent="0.2">
      <c r="A232" s="14"/>
      <c r="B232" s="14"/>
    </row>
    <row r="233" spans="1:2" ht="20.100000000000001" customHeight="1" x14ac:dyDescent="0.2">
      <c r="A233" s="14"/>
      <c r="B233" s="14"/>
    </row>
    <row r="234" spans="1:2" ht="20.100000000000001" customHeight="1" x14ac:dyDescent="0.2">
      <c r="A234" s="14"/>
      <c r="B234" s="14"/>
    </row>
    <row r="235" spans="1:2" ht="20.100000000000001" customHeight="1" x14ac:dyDescent="0.2">
      <c r="A235" s="14"/>
      <c r="B235" s="14"/>
    </row>
    <row r="236" spans="1:2" ht="20.100000000000001" customHeight="1" x14ac:dyDescent="0.2">
      <c r="A236" s="14"/>
      <c r="B236" s="14"/>
    </row>
    <row r="237" spans="1:2" ht="20.100000000000001" customHeight="1" x14ac:dyDescent="0.2">
      <c r="A237" s="14"/>
      <c r="B237" s="14"/>
    </row>
    <row r="238" spans="1:2" ht="20.100000000000001" customHeight="1" x14ac:dyDescent="0.2">
      <c r="A238" s="14"/>
      <c r="B238" s="14"/>
    </row>
    <row r="239" spans="1:2" ht="20.100000000000001" customHeight="1" x14ac:dyDescent="0.2">
      <c r="A239" s="14"/>
      <c r="B239" s="14"/>
    </row>
    <row r="240" spans="1:2" ht="20.100000000000001" customHeight="1" x14ac:dyDescent="0.2">
      <c r="A240" s="14"/>
      <c r="B240" s="14"/>
    </row>
    <row r="241" spans="1:2" ht="20.100000000000001" customHeight="1" x14ac:dyDescent="0.2">
      <c r="A241" s="14"/>
      <c r="B241" s="14"/>
    </row>
    <row r="242" spans="1:2" ht="20.100000000000001" customHeight="1" x14ac:dyDescent="0.2">
      <c r="A242" s="14"/>
      <c r="B242" s="14"/>
    </row>
    <row r="243" spans="1:2" ht="20.100000000000001" customHeight="1" x14ac:dyDescent="0.2">
      <c r="A243" s="14"/>
      <c r="B243" s="14"/>
    </row>
    <row r="244" spans="1:2" ht="20.100000000000001" customHeight="1" x14ac:dyDescent="0.2">
      <c r="A244" s="14"/>
      <c r="B244" s="14"/>
    </row>
    <row r="245" spans="1:2" ht="20.100000000000001" customHeight="1" x14ac:dyDescent="0.2">
      <c r="A245" s="14"/>
      <c r="B245" s="14"/>
    </row>
    <row r="246" spans="1:2" ht="20.100000000000001" customHeight="1" x14ac:dyDescent="0.2">
      <c r="A246" s="14"/>
      <c r="B246" s="14"/>
    </row>
    <row r="247" spans="1:2" ht="20.100000000000001" customHeight="1" x14ac:dyDescent="0.2">
      <c r="A247" s="14"/>
      <c r="B247" s="14"/>
    </row>
    <row r="248" spans="1:2" ht="20.100000000000001" customHeight="1" x14ac:dyDescent="0.2">
      <c r="A248" s="14"/>
      <c r="B248" s="14"/>
    </row>
    <row r="249" spans="1:2" ht="20.100000000000001" customHeight="1" x14ac:dyDescent="0.2">
      <c r="A249" s="14"/>
      <c r="B249" s="14"/>
    </row>
    <row r="250" spans="1:2" ht="20.100000000000001" customHeight="1" x14ac:dyDescent="0.2">
      <c r="A250" s="14"/>
      <c r="B250" s="14"/>
    </row>
    <row r="251" spans="1:2" ht="20.100000000000001" customHeight="1" x14ac:dyDescent="0.2">
      <c r="A251" s="14"/>
      <c r="B251" s="14"/>
    </row>
    <row r="252" spans="1:2" ht="20.100000000000001" customHeight="1" x14ac:dyDescent="0.2">
      <c r="A252" s="14"/>
      <c r="B252" s="14"/>
    </row>
    <row r="253" spans="1:2" ht="20.100000000000001" customHeight="1" x14ac:dyDescent="0.2">
      <c r="A253" s="14"/>
      <c r="B253" s="14"/>
    </row>
    <row r="254" spans="1:2" ht="20.100000000000001" customHeight="1" x14ac:dyDescent="0.2">
      <c r="A254" s="14"/>
      <c r="B254" s="14"/>
    </row>
    <row r="255" spans="1:2" ht="20.100000000000001" customHeight="1" x14ac:dyDescent="0.2">
      <c r="A255" s="14"/>
      <c r="B255" s="14"/>
    </row>
    <row r="256" spans="1:2" ht="20.100000000000001" customHeight="1" x14ac:dyDescent="0.2">
      <c r="A256" s="14"/>
      <c r="B256" s="14"/>
    </row>
    <row r="257" spans="1:2" ht="20.100000000000001" customHeight="1" x14ac:dyDescent="0.2">
      <c r="A257" s="14"/>
      <c r="B257" s="14"/>
    </row>
    <row r="258" spans="1:2" ht="20.100000000000001" customHeight="1" x14ac:dyDescent="0.2">
      <c r="A258" s="14"/>
      <c r="B258" s="14"/>
    </row>
    <row r="259" spans="1:2" ht="20.100000000000001" customHeight="1" x14ac:dyDescent="0.2">
      <c r="A259" s="14"/>
      <c r="B259" s="14"/>
    </row>
    <row r="260" spans="1:2" ht="20.100000000000001" customHeight="1" x14ac:dyDescent="0.2">
      <c r="A260" s="14"/>
      <c r="B260" s="14"/>
    </row>
    <row r="261" spans="1:2" ht="20.100000000000001" customHeight="1" x14ac:dyDescent="0.2">
      <c r="A261" s="14"/>
      <c r="B261" s="14"/>
    </row>
    <row r="262" spans="1:2" ht="20.100000000000001" customHeight="1" x14ac:dyDescent="0.2">
      <c r="A262" s="14"/>
      <c r="B262" s="14"/>
    </row>
    <row r="263" spans="1:2" ht="20.100000000000001" customHeight="1" x14ac:dyDescent="0.2">
      <c r="A263" s="14"/>
      <c r="B263" s="14"/>
    </row>
    <row r="264" spans="1:2" ht="20.100000000000001" customHeight="1" x14ac:dyDescent="0.2">
      <c r="A264" s="14"/>
      <c r="B264" s="14"/>
    </row>
    <row r="265" spans="1:2" ht="20.100000000000001" customHeight="1" x14ac:dyDescent="0.2">
      <c r="A265" s="14"/>
      <c r="B265" s="14"/>
    </row>
    <row r="266" spans="1:2" ht="20.100000000000001" customHeight="1" x14ac:dyDescent="0.2">
      <c r="A266" s="14"/>
      <c r="B266" s="14"/>
    </row>
    <row r="267" spans="1:2" ht="20.100000000000001" customHeight="1" x14ac:dyDescent="0.2">
      <c r="A267" s="14"/>
      <c r="B267" s="14"/>
    </row>
    <row r="268" spans="1:2" ht="20.100000000000001" customHeight="1" x14ac:dyDescent="0.2">
      <c r="A268" s="14"/>
      <c r="B268" s="14"/>
    </row>
    <row r="269" spans="1:2" ht="20.100000000000001" customHeight="1" x14ac:dyDescent="0.2">
      <c r="A269" s="14"/>
      <c r="B269" s="14"/>
    </row>
    <row r="270" spans="1:2" ht="20.100000000000001" customHeight="1" x14ac:dyDescent="0.2">
      <c r="A270" s="14"/>
      <c r="B270" s="14"/>
    </row>
    <row r="271" spans="1:2" ht="20.100000000000001" customHeight="1" x14ac:dyDescent="0.2">
      <c r="A271" s="14"/>
      <c r="B271" s="14"/>
    </row>
    <row r="272" spans="1:2" ht="20.100000000000001" customHeight="1" x14ac:dyDescent="0.2">
      <c r="A272" s="14"/>
      <c r="B272" s="14"/>
    </row>
    <row r="273" spans="1:2" ht="20.100000000000001" customHeight="1" x14ac:dyDescent="0.2">
      <c r="A273" s="14"/>
      <c r="B273" s="14"/>
    </row>
    <row r="274" spans="1:2" ht="20.100000000000001" customHeight="1" x14ac:dyDescent="0.2">
      <c r="A274" s="14"/>
      <c r="B274" s="14"/>
    </row>
    <row r="275" spans="1:2" ht="20.100000000000001" customHeight="1" x14ac:dyDescent="0.2">
      <c r="A275" s="14"/>
      <c r="B275" s="14"/>
    </row>
    <row r="276" spans="1:2" ht="20.100000000000001" customHeight="1" x14ac:dyDescent="0.2">
      <c r="A276" s="14"/>
      <c r="B276" s="14"/>
    </row>
    <row r="277" spans="1:2" ht="20.100000000000001" customHeight="1" x14ac:dyDescent="0.2">
      <c r="A277" s="14"/>
      <c r="B277" s="14"/>
    </row>
    <row r="278" spans="1:2" ht="20.100000000000001" customHeight="1" x14ac:dyDescent="0.2">
      <c r="A278" s="14"/>
      <c r="B278" s="14"/>
    </row>
    <row r="279" spans="1:2" ht="20.100000000000001" customHeight="1" x14ac:dyDescent="0.2">
      <c r="A279" s="14"/>
      <c r="B279" s="14"/>
    </row>
    <row r="280" spans="1:2" ht="20.100000000000001" customHeight="1" x14ac:dyDescent="0.2">
      <c r="A280" s="14"/>
      <c r="B280" s="14"/>
    </row>
    <row r="281" spans="1:2" ht="20.100000000000001" customHeight="1" x14ac:dyDescent="0.2">
      <c r="A281" s="14"/>
      <c r="B281" s="14"/>
    </row>
    <row r="282" spans="1:2" ht="20.100000000000001" customHeight="1" x14ac:dyDescent="0.2">
      <c r="A282" s="14"/>
      <c r="B282" s="14"/>
    </row>
    <row r="283" spans="1:2" ht="20.100000000000001" customHeight="1" x14ac:dyDescent="0.2">
      <c r="A283" s="14"/>
      <c r="B283" s="14"/>
    </row>
    <row r="284" spans="1:2" ht="20.100000000000001" customHeight="1" x14ac:dyDescent="0.2">
      <c r="A284" s="14"/>
      <c r="B284" s="14"/>
    </row>
    <row r="285" spans="1:2" ht="20.100000000000001" customHeight="1" x14ac:dyDescent="0.2">
      <c r="A285" s="14"/>
      <c r="B285" s="14"/>
    </row>
    <row r="286" spans="1:2" ht="20.100000000000001" customHeight="1" x14ac:dyDescent="0.2">
      <c r="A286" s="14"/>
      <c r="B286" s="14"/>
    </row>
    <row r="287" spans="1:2" ht="20.100000000000001" customHeight="1" x14ac:dyDescent="0.2">
      <c r="A287" s="14"/>
      <c r="B287" s="14"/>
    </row>
    <row r="288" spans="1:2" ht="20.100000000000001" customHeight="1" x14ac:dyDescent="0.2">
      <c r="A288" s="14"/>
      <c r="B288" s="14"/>
    </row>
    <row r="289" spans="1:2" ht="20.100000000000001" customHeight="1" x14ac:dyDescent="0.2">
      <c r="A289" s="14"/>
      <c r="B289" s="14"/>
    </row>
    <row r="290" spans="1:2" ht="20.100000000000001" customHeight="1" x14ac:dyDescent="0.2">
      <c r="A290" s="14"/>
      <c r="B290" s="14"/>
    </row>
    <row r="291" spans="1:2" ht="20.100000000000001" customHeight="1" x14ac:dyDescent="0.2">
      <c r="A291" s="14"/>
      <c r="B291" s="14"/>
    </row>
    <row r="292" spans="1:2" ht="20.100000000000001" customHeight="1" x14ac:dyDescent="0.2">
      <c r="A292" s="14"/>
      <c r="B292" s="14"/>
    </row>
    <row r="293" spans="1:2" ht="20.100000000000001" customHeight="1" x14ac:dyDescent="0.2">
      <c r="A293" s="14"/>
      <c r="B293" s="14"/>
    </row>
    <row r="294" spans="1:2" ht="20.100000000000001" customHeight="1" x14ac:dyDescent="0.2">
      <c r="A294" s="14"/>
      <c r="B294" s="14"/>
    </row>
    <row r="295" spans="1:2" ht="20.100000000000001" customHeight="1" x14ac:dyDescent="0.2">
      <c r="A295" s="14"/>
      <c r="B295" s="14"/>
    </row>
    <row r="296" spans="1:2" ht="20.100000000000001" customHeight="1" x14ac:dyDescent="0.2">
      <c r="A296" s="14"/>
      <c r="B296" s="14"/>
    </row>
    <row r="297" spans="1:2" ht="20.100000000000001" customHeight="1" x14ac:dyDescent="0.2">
      <c r="A297" s="14"/>
      <c r="B297" s="14"/>
    </row>
    <row r="298" spans="1:2" ht="20.100000000000001" customHeight="1" x14ac:dyDescent="0.2">
      <c r="A298" s="14"/>
      <c r="B298" s="14"/>
    </row>
    <row r="299" spans="1:2" ht="20.100000000000001" customHeight="1" x14ac:dyDescent="0.2">
      <c r="A299" s="14"/>
      <c r="B299" s="14"/>
    </row>
    <row r="300" spans="1:2" ht="20.100000000000001" customHeight="1" x14ac:dyDescent="0.2">
      <c r="A300" s="14"/>
      <c r="B300" s="14"/>
    </row>
    <row r="301" spans="1:2" ht="20.100000000000001" customHeight="1" x14ac:dyDescent="0.2">
      <c r="A301" s="14"/>
      <c r="B301" s="14"/>
    </row>
    <row r="302" spans="1:2" ht="20.100000000000001" customHeight="1" x14ac:dyDescent="0.2">
      <c r="A302" s="14"/>
      <c r="B302" s="14"/>
    </row>
    <row r="303" spans="1:2" ht="20.100000000000001" customHeight="1" x14ac:dyDescent="0.2">
      <c r="A303" s="14"/>
      <c r="B303" s="14"/>
    </row>
    <row r="304" spans="1:2" ht="20.100000000000001" customHeight="1" x14ac:dyDescent="0.2">
      <c r="A304" s="14"/>
      <c r="B304" s="14"/>
    </row>
    <row r="305" spans="1:2" ht="20.100000000000001" customHeight="1" x14ac:dyDescent="0.2">
      <c r="A305" s="14"/>
      <c r="B305" s="14"/>
    </row>
    <row r="306" spans="1:2" ht="20.100000000000001" customHeight="1" x14ac:dyDescent="0.2">
      <c r="A306" s="14"/>
      <c r="B306" s="14"/>
    </row>
    <row r="307" spans="1:2" ht="20.100000000000001" customHeight="1" x14ac:dyDescent="0.2">
      <c r="A307" s="14"/>
      <c r="B307" s="14"/>
    </row>
    <row r="308" spans="1:2" ht="20.100000000000001" customHeight="1" x14ac:dyDescent="0.2">
      <c r="A308" s="14"/>
      <c r="B308" s="14"/>
    </row>
    <row r="309" spans="1:2" ht="20.100000000000001" customHeight="1" x14ac:dyDescent="0.2">
      <c r="A309" s="14"/>
      <c r="B309" s="14"/>
    </row>
    <row r="310" spans="1:2" ht="20.100000000000001" customHeight="1" x14ac:dyDescent="0.2">
      <c r="A310" s="14"/>
      <c r="B310" s="14"/>
    </row>
    <row r="311" spans="1:2" ht="20.100000000000001" customHeight="1" x14ac:dyDescent="0.2">
      <c r="A311" s="14"/>
      <c r="B311" s="14"/>
    </row>
    <row r="312" spans="1:2" ht="20.100000000000001" customHeight="1" x14ac:dyDescent="0.2">
      <c r="A312" s="14"/>
      <c r="B312" s="14"/>
    </row>
    <row r="313" spans="1:2" ht="20.100000000000001" customHeight="1" x14ac:dyDescent="0.2">
      <c r="A313" s="14"/>
      <c r="B313" s="14"/>
    </row>
    <row r="314" spans="1:2" ht="20.100000000000001" customHeight="1" x14ac:dyDescent="0.2">
      <c r="A314" s="14"/>
      <c r="B314" s="14"/>
    </row>
    <row r="315" spans="1:2" ht="20.100000000000001" customHeight="1" x14ac:dyDescent="0.2">
      <c r="A315" s="14"/>
      <c r="B315" s="14"/>
    </row>
    <row r="316" spans="1:2" ht="20.100000000000001" customHeight="1" x14ac:dyDescent="0.2">
      <c r="A316" s="14"/>
      <c r="B316" s="14"/>
    </row>
    <row r="317" spans="1:2" ht="20.100000000000001" customHeight="1" x14ac:dyDescent="0.2">
      <c r="A317" s="14"/>
      <c r="B317" s="14"/>
    </row>
    <row r="318" spans="1:2" ht="20.100000000000001" customHeight="1" x14ac:dyDescent="0.2">
      <c r="A318" s="14"/>
      <c r="B318" s="14"/>
    </row>
    <row r="319" spans="1:2" ht="20.100000000000001" customHeight="1" x14ac:dyDescent="0.2">
      <c r="A319" s="14"/>
      <c r="B319" s="14"/>
    </row>
    <row r="320" spans="1:2" ht="20.100000000000001" customHeight="1" x14ac:dyDescent="0.2">
      <c r="A320" s="14"/>
      <c r="B320" s="14"/>
    </row>
    <row r="321" spans="1:2" ht="20.100000000000001" customHeight="1" x14ac:dyDescent="0.2">
      <c r="A321" s="14"/>
      <c r="B321" s="14"/>
    </row>
    <row r="322" spans="1:2" ht="20.100000000000001" customHeight="1" x14ac:dyDescent="0.2">
      <c r="A322" s="14"/>
      <c r="B322" s="14"/>
    </row>
    <row r="323" spans="1:2" ht="20.100000000000001" customHeight="1" x14ac:dyDescent="0.2">
      <c r="A323" s="14"/>
      <c r="B323" s="14"/>
    </row>
    <row r="324" spans="1:2" ht="20.100000000000001" customHeight="1" x14ac:dyDescent="0.2">
      <c r="A324" s="14"/>
      <c r="B324" s="14"/>
    </row>
    <row r="325" spans="1:2" ht="20.100000000000001" customHeight="1" x14ac:dyDescent="0.2">
      <c r="A325" s="14"/>
      <c r="B325" s="14"/>
    </row>
    <row r="326" spans="1:2" ht="20.100000000000001" customHeight="1" x14ac:dyDescent="0.2">
      <c r="A326" s="14"/>
      <c r="B326" s="14"/>
    </row>
    <row r="327" spans="1:2" ht="20.100000000000001" customHeight="1" x14ac:dyDescent="0.2">
      <c r="A327" s="14"/>
      <c r="B327" s="14"/>
    </row>
    <row r="328" spans="1:2" ht="20.100000000000001" customHeight="1" x14ac:dyDescent="0.2">
      <c r="A328" s="14"/>
      <c r="B328" s="14"/>
    </row>
    <row r="329" spans="1:2" ht="20.100000000000001" customHeight="1" x14ac:dyDescent="0.2">
      <c r="A329" s="14"/>
      <c r="B329" s="14"/>
    </row>
    <row r="330" spans="1:2" ht="20.100000000000001" customHeight="1" x14ac:dyDescent="0.2">
      <c r="A330" s="14"/>
      <c r="B330" s="14"/>
    </row>
    <row r="331" spans="1:2" ht="20.100000000000001" customHeight="1" x14ac:dyDescent="0.2">
      <c r="A331" s="14"/>
      <c r="B331" s="14"/>
    </row>
    <row r="332" spans="1:2" ht="20.100000000000001" customHeight="1" x14ac:dyDescent="0.2">
      <c r="A332" s="14"/>
      <c r="B332" s="14"/>
    </row>
    <row r="333" spans="1:2" ht="20.100000000000001" customHeight="1" x14ac:dyDescent="0.2">
      <c r="A333" s="14"/>
      <c r="B333" s="14"/>
    </row>
    <row r="334" spans="1:2" ht="20.100000000000001" customHeight="1" x14ac:dyDescent="0.2">
      <c r="A334" s="14"/>
      <c r="B334" s="14"/>
    </row>
    <row r="335" spans="1:2" ht="20.100000000000001" customHeight="1" x14ac:dyDescent="0.2">
      <c r="A335" s="14"/>
      <c r="B335" s="14"/>
    </row>
    <row r="336" spans="1:2" ht="20.100000000000001" customHeight="1" x14ac:dyDescent="0.2">
      <c r="A336" s="14"/>
      <c r="B336" s="14"/>
    </row>
    <row r="337" spans="1:2" ht="20.100000000000001" customHeight="1" x14ac:dyDescent="0.2">
      <c r="A337" s="14"/>
      <c r="B337" s="14"/>
    </row>
    <row r="338" spans="1:2" ht="20.100000000000001" customHeight="1" x14ac:dyDescent="0.2">
      <c r="A338" s="14"/>
      <c r="B338" s="14"/>
    </row>
    <row r="339" spans="1:2" ht="20.100000000000001" customHeight="1" x14ac:dyDescent="0.2">
      <c r="A339" s="14"/>
      <c r="B339" s="14"/>
    </row>
    <row r="340" spans="1:2" ht="20.100000000000001" customHeight="1" x14ac:dyDescent="0.2">
      <c r="A340" s="14"/>
      <c r="B340" s="14"/>
    </row>
    <row r="341" spans="1:2" ht="20.100000000000001" customHeight="1" x14ac:dyDescent="0.2">
      <c r="A341" s="14"/>
      <c r="B341" s="14"/>
    </row>
    <row r="342" spans="1:2" ht="20.100000000000001" customHeight="1" x14ac:dyDescent="0.2">
      <c r="A342" s="14"/>
      <c r="B342" s="14"/>
    </row>
    <row r="343" spans="1:2" ht="20.100000000000001" customHeight="1" x14ac:dyDescent="0.2">
      <c r="A343" s="14"/>
      <c r="B343" s="14"/>
    </row>
    <row r="344" spans="1:2" ht="20.100000000000001" customHeight="1" x14ac:dyDescent="0.2">
      <c r="A344" s="14"/>
      <c r="B344" s="14"/>
    </row>
    <row r="345" spans="1:2" ht="20.100000000000001" customHeight="1" x14ac:dyDescent="0.2">
      <c r="A345" s="14"/>
      <c r="B345" s="14"/>
    </row>
    <row r="346" spans="1:2" ht="20.100000000000001" customHeight="1" x14ac:dyDescent="0.2">
      <c r="A346" s="14"/>
      <c r="B346" s="14"/>
    </row>
    <row r="347" spans="1:2" ht="20.100000000000001" customHeight="1" x14ac:dyDescent="0.2">
      <c r="A347" s="14"/>
      <c r="B347" s="14"/>
    </row>
    <row r="348" spans="1:2" ht="20.100000000000001" customHeight="1" x14ac:dyDescent="0.2">
      <c r="A348" s="14"/>
      <c r="B348" s="14"/>
    </row>
    <row r="349" spans="1:2" ht="20.100000000000001" customHeight="1" x14ac:dyDescent="0.2">
      <c r="A349" s="14"/>
      <c r="B349" s="14"/>
    </row>
    <row r="350" spans="1:2" ht="20.100000000000001" customHeight="1" x14ac:dyDescent="0.2">
      <c r="A350" s="14"/>
      <c r="B350" s="14"/>
    </row>
    <row r="351" spans="1:2" ht="20.100000000000001" customHeight="1" x14ac:dyDescent="0.2">
      <c r="A351" s="14"/>
      <c r="B351" s="14"/>
    </row>
    <row r="352" spans="1:2" ht="20.100000000000001" customHeight="1" x14ac:dyDescent="0.2">
      <c r="A352" s="14"/>
      <c r="B352" s="14"/>
    </row>
    <row r="353" spans="1:2" ht="20.100000000000001" customHeight="1" x14ac:dyDescent="0.2">
      <c r="A353" s="14"/>
      <c r="B353" s="14"/>
    </row>
    <row r="354" spans="1:2" ht="20.100000000000001" customHeight="1" x14ac:dyDescent="0.2">
      <c r="A354" s="14"/>
      <c r="B354" s="14"/>
    </row>
    <row r="355" spans="1:2" ht="20.100000000000001" customHeight="1" x14ac:dyDescent="0.2">
      <c r="A355" s="14"/>
      <c r="B355" s="14"/>
    </row>
    <row r="356" spans="1:2" ht="20.100000000000001" customHeight="1" x14ac:dyDescent="0.2">
      <c r="A356" s="14"/>
      <c r="B356" s="14"/>
    </row>
    <row r="357" spans="1:2" ht="20.100000000000001" customHeight="1" x14ac:dyDescent="0.2">
      <c r="A357" s="14"/>
      <c r="B357" s="14"/>
    </row>
    <row r="358" spans="1:2" ht="20.100000000000001" customHeight="1" x14ac:dyDescent="0.2">
      <c r="A358" s="14"/>
      <c r="B358" s="14"/>
    </row>
    <row r="359" spans="1:2" ht="20.100000000000001" customHeight="1" x14ac:dyDescent="0.2">
      <c r="A359" s="14"/>
      <c r="B359" s="14"/>
    </row>
    <row r="360" spans="1:2" ht="20.100000000000001" customHeight="1" x14ac:dyDescent="0.2">
      <c r="A360" s="14"/>
      <c r="B360" s="14"/>
    </row>
    <row r="361" spans="1:2" ht="20.100000000000001" customHeight="1" x14ac:dyDescent="0.2">
      <c r="A361" s="14"/>
      <c r="B361" s="14"/>
    </row>
    <row r="362" spans="1:2" ht="20.100000000000001" customHeight="1" x14ac:dyDescent="0.2">
      <c r="A362" s="14"/>
      <c r="B362" s="14"/>
    </row>
    <row r="363" spans="1:2" ht="20.100000000000001" customHeight="1" x14ac:dyDescent="0.2">
      <c r="A363" s="14"/>
      <c r="B363" s="14"/>
    </row>
    <row r="364" spans="1:2" ht="20.100000000000001" customHeight="1" x14ac:dyDescent="0.2">
      <c r="A364" s="14"/>
      <c r="B364" s="14"/>
    </row>
    <row r="365" spans="1:2" ht="20.100000000000001" customHeight="1" x14ac:dyDescent="0.2">
      <c r="A365" s="14"/>
      <c r="B365" s="14"/>
    </row>
    <row r="366" spans="1:2" ht="20.100000000000001" customHeight="1" x14ac:dyDescent="0.2">
      <c r="A366" s="14"/>
      <c r="B366" s="14"/>
    </row>
    <row r="367" spans="1:2" ht="20.100000000000001" customHeight="1" x14ac:dyDescent="0.2">
      <c r="A367" s="14"/>
      <c r="B367" s="14"/>
    </row>
    <row r="368" spans="1:2" ht="20.100000000000001" customHeight="1" x14ac:dyDescent="0.2">
      <c r="A368" s="14"/>
      <c r="B368" s="14"/>
    </row>
    <row r="369" spans="1:2" ht="20.100000000000001" customHeight="1" x14ac:dyDescent="0.2">
      <c r="A369" s="14"/>
      <c r="B369" s="14"/>
    </row>
    <row r="370" spans="1:2" ht="20.100000000000001" customHeight="1" x14ac:dyDescent="0.2">
      <c r="A370" s="14"/>
      <c r="B370" s="14"/>
    </row>
    <row r="371" spans="1:2" ht="20.100000000000001" customHeight="1" x14ac:dyDescent="0.2">
      <c r="A371" s="14"/>
      <c r="B371" s="14"/>
    </row>
    <row r="372" spans="1:2" ht="20.100000000000001" customHeight="1" x14ac:dyDescent="0.2">
      <c r="A372" s="14"/>
      <c r="B372" s="14"/>
    </row>
    <row r="373" spans="1:2" ht="20.100000000000001" customHeight="1" x14ac:dyDescent="0.2">
      <c r="A373" s="14"/>
      <c r="B373" s="14"/>
    </row>
    <row r="374" spans="1:2" ht="20.100000000000001" customHeight="1" x14ac:dyDescent="0.2">
      <c r="A374" s="14"/>
      <c r="B374" s="14"/>
    </row>
    <row r="375" spans="1:2" ht="20.100000000000001" customHeight="1" x14ac:dyDescent="0.2">
      <c r="A375" s="14"/>
      <c r="B375" s="14"/>
    </row>
    <row r="376" spans="1:2" ht="20.100000000000001" customHeight="1" x14ac:dyDescent="0.2">
      <c r="A376" s="14"/>
      <c r="B376" s="14"/>
    </row>
    <row r="377" spans="1:2" ht="20.100000000000001" customHeight="1" x14ac:dyDescent="0.2">
      <c r="A377" s="14"/>
      <c r="B377" s="14"/>
    </row>
    <row r="378" spans="1:2" ht="20.100000000000001" customHeight="1" x14ac:dyDescent="0.2">
      <c r="A378" s="14"/>
      <c r="B378" s="14"/>
    </row>
    <row r="379" spans="1:2" ht="20.100000000000001" customHeight="1" x14ac:dyDescent="0.2">
      <c r="A379" s="14"/>
      <c r="B379" s="14"/>
    </row>
    <row r="380" spans="1:2" ht="20.100000000000001" customHeight="1" x14ac:dyDescent="0.2">
      <c r="A380" s="14"/>
      <c r="B380" s="14"/>
    </row>
    <row r="381" spans="1:2" ht="20.100000000000001" customHeight="1" x14ac:dyDescent="0.2">
      <c r="A381" s="14"/>
      <c r="B381" s="14"/>
    </row>
    <row r="382" spans="1:2" ht="20.100000000000001" customHeight="1" x14ac:dyDescent="0.2">
      <c r="A382" s="14"/>
      <c r="B382" s="14"/>
    </row>
    <row r="383" spans="1:2" ht="20.100000000000001" customHeight="1" x14ac:dyDescent="0.2">
      <c r="A383" s="14"/>
      <c r="B383" s="14"/>
    </row>
    <row r="384" spans="1:2" ht="20.100000000000001" customHeight="1" x14ac:dyDescent="0.2">
      <c r="A384" s="14"/>
      <c r="B384" s="14"/>
    </row>
    <row r="385" spans="1:2" ht="20.100000000000001" customHeight="1" x14ac:dyDescent="0.2">
      <c r="A385" s="14"/>
      <c r="B385" s="14"/>
    </row>
    <row r="386" spans="1:2" ht="20.100000000000001" customHeight="1" x14ac:dyDescent="0.2">
      <c r="A386" s="14"/>
      <c r="B386" s="14"/>
    </row>
    <row r="387" spans="1:2" ht="20.100000000000001" customHeight="1" x14ac:dyDescent="0.2">
      <c r="A387" s="14"/>
      <c r="B387" s="14"/>
    </row>
    <row r="388" spans="1:2" ht="20.100000000000001" customHeight="1" x14ac:dyDescent="0.2">
      <c r="A388" s="14"/>
      <c r="B388" s="14"/>
    </row>
    <row r="389" spans="1:2" ht="20.100000000000001" customHeight="1" x14ac:dyDescent="0.2">
      <c r="A389" s="14"/>
      <c r="B389" s="14"/>
    </row>
    <row r="390" spans="1:2" ht="20.100000000000001" customHeight="1" x14ac:dyDescent="0.2">
      <c r="A390" s="14"/>
      <c r="B390" s="14"/>
    </row>
    <row r="391" spans="1:2" ht="20.100000000000001" customHeight="1" x14ac:dyDescent="0.2">
      <c r="A391" s="14"/>
      <c r="B391" s="14"/>
    </row>
    <row r="392" spans="1:2" ht="20.100000000000001" customHeight="1" x14ac:dyDescent="0.2">
      <c r="A392" s="14"/>
      <c r="B392" s="14"/>
    </row>
    <row r="393" spans="1:2" ht="20.100000000000001" customHeight="1" x14ac:dyDescent="0.2">
      <c r="A393" s="14"/>
      <c r="B393" s="14"/>
    </row>
    <row r="394" spans="1:2" ht="20.100000000000001" customHeight="1" x14ac:dyDescent="0.2">
      <c r="A394" s="14"/>
      <c r="B394" s="14"/>
    </row>
    <row r="395" spans="1:2" ht="20.100000000000001" customHeight="1" x14ac:dyDescent="0.2">
      <c r="A395" s="14"/>
      <c r="B395" s="14"/>
    </row>
    <row r="396" spans="1:2" ht="20.100000000000001" customHeight="1" x14ac:dyDescent="0.2">
      <c r="A396" s="14"/>
      <c r="B396" s="14"/>
    </row>
    <row r="397" spans="1:2" ht="20.100000000000001" customHeight="1" x14ac:dyDescent="0.2">
      <c r="A397" s="14"/>
      <c r="B397" s="14"/>
    </row>
    <row r="398" spans="1:2" ht="20.100000000000001" customHeight="1" x14ac:dyDescent="0.2">
      <c r="A398" s="14"/>
      <c r="B398" s="14"/>
    </row>
    <row r="399" spans="1:2" ht="20.100000000000001" customHeight="1" x14ac:dyDescent="0.2">
      <c r="A399" s="14"/>
      <c r="B399" s="14"/>
    </row>
    <row r="400" spans="1:2" ht="20.100000000000001" customHeight="1" x14ac:dyDescent="0.2">
      <c r="A400" s="14"/>
      <c r="B400" s="14"/>
    </row>
    <row r="401" spans="1:2" ht="20.100000000000001" customHeight="1" x14ac:dyDescent="0.2">
      <c r="A401" s="14"/>
      <c r="B401" s="14"/>
    </row>
    <row r="402" spans="1:2" ht="20.100000000000001" customHeight="1" x14ac:dyDescent="0.2">
      <c r="A402" s="14"/>
      <c r="B402" s="14"/>
    </row>
    <row r="403" spans="1:2" ht="20.100000000000001" customHeight="1" x14ac:dyDescent="0.2">
      <c r="A403" s="14"/>
      <c r="B403" s="14"/>
    </row>
    <row r="404" spans="1:2" ht="20.100000000000001" customHeight="1" x14ac:dyDescent="0.2">
      <c r="A404" s="14"/>
      <c r="B404" s="14"/>
    </row>
    <row r="405" spans="1:2" ht="20.100000000000001" customHeight="1" x14ac:dyDescent="0.2">
      <c r="A405" s="14"/>
      <c r="B405" s="14"/>
    </row>
    <row r="406" spans="1:2" ht="20.100000000000001" customHeight="1" x14ac:dyDescent="0.2">
      <c r="A406" s="14"/>
      <c r="B406" s="14"/>
    </row>
    <row r="407" spans="1:2" ht="20.100000000000001" customHeight="1" x14ac:dyDescent="0.2">
      <c r="A407" s="14"/>
      <c r="B407" s="14"/>
    </row>
    <row r="408" spans="1:2" ht="20.100000000000001" customHeight="1" x14ac:dyDescent="0.2">
      <c r="A408" s="14"/>
      <c r="B408" s="14"/>
    </row>
    <row r="409" spans="1:2" ht="20.100000000000001" customHeight="1" x14ac:dyDescent="0.2">
      <c r="A409" s="14"/>
      <c r="B409" s="14"/>
    </row>
    <row r="410" spans="1:2" ht="20.100000000000001" customHeight="1" x14ac:dyDescent="0.2">
      <c r="A410" s="14"/>
      <c r="B410" s="14"/>
    </row>
    <row r="411" spans="1:2" ht="20.100000000000001" customHeight="1" x14ac:dyDescent="0.2">
      <c r="A411" s="14"/>
      <c r="B411" s="14"/>
    </row>
    <row r="412" spans="1:2" ht="20.100000000000001" customHeight="1" x14ac:dyDescent="0.2">
      <c r="A412" s="14"/>
      <c r="B412" s="14"/>
    </row>
    <row r="413" spans="1:2" ht="20.100000000000001" customHeight="1" x14ac:dyDescent="0.2">
      <c r="A413" s="14"/>
      <c r="B413" s="14"/>
    </row>
    <row r="414" spans="1:2" ht="20.100000000000001" customHeight="1" x14ac:dyDescent="0.2">
      <c r="A414" s="14"/>
      <c r="B414" s="14"/>
    </row>
    <row r="415" spans="1:2" ht="20.100000000000001" customHeight="1" x14ac:dyDescent="0.2">
      <c r="A415" s="14"/>
      <c r="B415" s="14"/>
    </row>
    <row r="416" spans="1:2" ht="20.100000000000001" customHeight="1" x14ac:dyDescent="0.2">
      <c r="A416" s="14"/>
      <c r="B416" s="14"/>
    </row>
    <row r="417" spans="1:2" ht="20.100000000000001" customHeight="1" x14ac:dyDescent="0.2">
      <c r="A417" s="14"/>
      <c r="B417" s="14"/>
    </row>
    <row r="418" spans="1:2" ht="20.100000000000001" customHeight="1" x14ac:dyDescent="0.2">
      <c r="A418" s="14"/>
      <c r="B418" s="14"/>
    </row>
    <row r="419" spans="1:2" ht="20.100000000000001" customHeight="1" x14ac:dyDescent="0.2">
      <c r="A419" s="14"/>
      <c r="B419" s="14"/>
    </row>
    <row r="420" spans="1:2" ht="20.100000000000001" customHeight="1" x14ac:dyDescent="0.2">
      <c r="A420" s="14"/>
      <c r="B420" s="14"/>
    </row>
    <row r="421" spans="1:2" ht="20.100000000000001" customHeight="1" x14ac:dyDescent="0.2">
      <c r="A421" s="14"/>
      <c r="B421" s="14"/>
    </row>
    <row r="422" spans="1:2" ht="20.100000000000001" customHeight="1" x14ac:dyDescent="0.2">
      <c r="A422" s="14"/>
      <c r="B422" s="14"/>
    </row>
    <row r="423" spans="1:2" ht="20.100000000000001" customHeight="1" x14ac:dyDescent="0.2">
      <c r="A423" s="14"/>
      <c r="B423" s="14"/>
    </row>
    <row r="424" spans="1:2" ht="20.100000000000001" customHeight="1" x14ac:dyDescent="0.2">
      <c r="A424" s="14"/>
      <c r="B424" s="14"/>
    </row>
    <row r="425" spans="1:2" ht="20.100000000000001" customHeight="1" x14ac:dyDescent="0.2">
      <c r="A425" s="14"/>
      <c r="B425" s="14"/>
    </row>
    <row r="426" spans="1:2" ht="20.100000000000001" customHeight="1" x14ac:dyDescent="0.2">
      <c r="A426" s="14"/>
      <c r="B426" s="14"/>
    </row>
    <row r="427" spans="1:2" ht="20.100000000000001" customHeight="1" x14ac:dyDescent="0.2">
      <c r="A427" s="14"/>
      <c r="B427" s="14"/>
    </row>
    <row r="428" spans="1:2" ht="20.100000000000001" customHeight="1" x14ac:dyDescent="0.2">
      <c r="A428" s="14"/>
      <c r="B428" s="14"/>
    </row>
    <row r="429" spans="1:2" ht="20.100000000000001" customHeight="1" x14ac:dyDescent="0.2">
      <c r="A429" s="14"/>
      <c r="B429" s="14"/>
    </row>
    <row r="430" spans="1:2" ht="20.100000000000001" customHeight="1" x14ac:dyDescent="0.2">
      <c r="A430" s="14"/>
      <c r="B430" s="14"/>
    </row>
    <row r="431" spans="1:2" ht="20.100000000000001" customHeight="1" x14ac:dyDescent="0.2">
      <c r="A431" s="14"/>
      <c r="B431" s="14"/>
    </row>
    <row r="432" spans="1:2" ht="20.100000000000001" customHeight="1" x14ac:dyDescent="0.2">
      <c r="A432" s="14"/>
      <c r="B432" s="14"/>
    </row>
    <row r="433" spans="1:2" ht="20.100000000000001" customHeight="1" x14ac:dyDescent="0.2">
      <c r="A433" s="14"/>
      <c r="B433" s="14"/>
    </row>
    <row r="434" spans="1:2" ht="20.100000000000001" customHeight="1" x14ac:dyDescent="0.2">
      <c r="A434" s="14"/>
      <c r="B434" s="14"/>
    </row>
    <row r="435" spans="1:2" ht="20.100000000000001" customHeight="1" x14ac:dyDescent="0.2">
      <c r="A435" s="14"/>
      <c r="B435" s="14"/>
    </row>
    <row r="436" spans="1:2" ht="20.100000000000001" customHeight="1" x14ac:dyDescent="0.2">
      <c r="A436" s="14"/>
      <c r="B436" s="14"/>
    </row>
    <row r="437" spans="1:2" ht="20.100000000000001" customHeight="1" x14ac:dyDescent="0.2">
      <c r="A437" s="14"/>
      <c r="B437" s="14"/>
    </row>
    <row r="438" spans="1:2" ht="20.100000000000001" customHeight="1" x14ac:dyDescent="0.2">
      <c r="A438" s="14"/>
      <c r="B438" s="14"/>
    </row>
    <row r="439" spans="1:2" ht="20.100000000000001" customHeight="1" x14ac:dyDescent="0.2">
      <c r="A439" s="14"/>
      <c r="B439" s="14"/>
    </row>
    <row r="440" spans="1:2" ht="20.100000000000001" customHeight="1" x14ac:dyDescent="0.2">
      <c r="A440" s="14"/>
      <c r="B440" s="14"/>
    </row>
    <row r="441" spans="1:2" ht="20.100000000000001" customHeight="1" x14ac:dyDescent="0.2">
      <c r="A441" s="14"/>
      <c r="B441" s="14"/>
    </row>
    <row r="442" spans="1:2" ht="20.100000000000001" customHeight="1" x14ac:dyDescent="0.2">
      <c r="A442" s="14"/>
      <c r="B442" s="14"/>
    </row>
    <row r="443" spans="1:2" ht="20.100000000000001" customHeight="1" x14ac:dyDescent="0.2">
      <c r="A443" s="14"/>
      <c r="B443" s="14"/>
    </row>
    <row r="444" spans="1:2" ht="20.100000000000001" customHeight="1" x14ac:dyDescent="0.2">
      <c r="A444" s="14"/>
      <c r="B444" s="14"/>
    </row>
    <row r="445" spans="1:2" ht="20.100000000000001" customHeight="1" x14ac:dyDescent="0.2">
      <c r="A445" s="14"/>
      <c r="B445" s="14"/>
    </row>
    <row r="446" spans="1:2" ht="20.100000000000001" customHeight="1" x14ac:dyDescent="0.2">
      <c r="A446" s="14"/>
      <c r="B446" s="14"/>
    </row>
    <row r="447" spans="1:2" ht="20.100000000000001" customHeight="1" x14ac:dyDescent="0.2">
      <c r="A447" s="14"/>
      <c r="B447" s="14"/>
    </row>
    <row r="448" spans="1:2" ht="20.100000000000001" customHeight="1" x14ac:dyDescent="0.2">
      <c r="A448" s="14"/>
      <c r="B448" s="14"/>
    </row>
    <row r="449" spans="1:2" ht="20.100000000000001" customHeight="1" x14ac:dyDescent="0.2">
      <c r="A449" s="14"/>
      <c r="B449" s="14"/>
    </row>
    <row r="450" spans="1:2" ht="20.100000000000001" customHeight="1" x14ac:dyDescent="0.2">
      <c r="A450" s="14"/>
      <c r="B450" s="14"/>
    </row>
    <row r="451" spans="1:2" ht="20.100000000000001" customHeight="1" x14ac:dyDescent="0.2">
      <c r="A451" s="14"/>
      <c r="B451" s="14"/>
    </row>
    <row r="452" spans="1:2" ht="20.100000000000001" customHeight="1" x14ac:dyDescent="0.2">
      <c r="A452" s="14"/>
      <c r="B452" s="14"/>
    </row>
    <row r="453" spans="1:2" ht="20.100000000000001" customHeight="1" x14ac:dyDescent="0.2">
      <c r="A453" s="14"/>
      <c r="B453" s="14"/>
    </row>
    <row r="454" spans="1:2" ht="20.100000000000001" customHeight="1" x14ac:dyDescent="0.2">
      <c r="A454" s="14"/>
      <c r="B454" s="14"/>
    </row>
    <row r="455" spans="1:2" ht="20.100000000000001" customHeight="1" x14ac:dyDescent="0.2">
      <c r="A455" s="14"/>
      <c r="B455" s="14"/>
    </row>
    <row r="456" spans="1:2" ht="20.100000000000001" customHeight="1" x14ac:dyDescent="0.2">
      <c r="A456" s="14"/>
      <c r="B456" s="14"/>
    </row>
    <row r="457" spans="1:2" ht="20.100000000000001" customHeight="1" x14ac:dyDescent="0.2">
      <c r="A457" s="14"/>
      <c r="B457" s="14"/>
    </row>
    <row r="458" spans="1:2" ht="20.100000000000001" customHeight="1" x14ac:dyDescent="0.2">
      <c r="A458" s="14"/>
      <c r="B458" s="14"/>
    </row>
    <row r="459" spans="1:2" ht="20.100000000000001" customHeight="1" x14ac:dyDescent="0.2">
      <c r="A459" s="14"/>
      <c r="B459" s="14"/>
    </row>
    <row r="460" spans="1:2" ht="20.100000000000001" customHeight="1" x14ac:dyDescent="0.2">
      <c r="A460" s="14"/>
      <c r="B460" s="14"/>
    </row>
    <row r="461" spans="1:2" ht="20.100000000000001" customHeight="1" x14ac:dyDescent="0.2">
      <c r="A461" s="14"/>
      <c r="B461" s="14"/>
    </row>
    <row r="462" spans="1:2" ht="20.100000000000001" customHeight="1" x14ac:dyDescent="0.2">
      <c r="A462" s="14"/>
      <c r="B462" s="14"/>
    </row>
    <row r="463" spans="1:2" ht="20.100000000000001" customHeight="1" x14ac:dyDescent="0.2">
      <c r="A463" s="14"/>
      <c r="B463" s="14"/>
    </row>
    <row r="464" spans="1:2" ht="20.100000000000001" customHeight="1" x14ac:dyDescent="0.2">
      <c r="A464" s="14"/>
      <c r="B464" s="14"/>
    </row>
    <row r="465" spans="1:2" ht="20.100000000000001" customHeight="1" x14ac:dyDescent="0.2">
      <c r="A465" s="14"/>
      <c r="B465" s="14"/>
    </row>
    <row r="466" spans="1:2" ht="20.100000000000001" customHeight="1" x14ac:dyDescent="0.2">
      <c r="A466" s="14"/>
      <c r="B466" s="14"/>
    </row>
    <row r="467" spans="1:2" ht="20.100000000000001" customHeight="1" x14ac:dyDescent="0.2">
      <c r="A467" s="14"/>
      <c r="B467" s="14"/>
    </row>
    <row r="468" spans="1:2" ht="20.100000000000001" customHeight="1" x14ac:dyDescent="0.2">
      <c r="A468" s="14"/>
      <c r="B468" s="14"/>
    </row>
    <row r="469" spans="1:2" ht="20.100000000000001" customHeight="1" x14ac:dyDescent="0.2">
      <c r="A469" s="14"/>
      <c r="B469" s="14"/>
    </row>
    <row r="470" spans="1:2" ht="20.100000000000001" customHeight="1" x14ac:dyDescent="0.2">
      <c r="A470" s="14"/>
      <c r="B470" s="14"/>
    </row>
    <row r="471" spans="1:2" ht="20.100000000000001" customHeight="1" x14ac:dyDescent="0.2">
      <c r="A471" s="14"/>
      <c r="B471" s="14"/>
    </row>
    <row r="472" spans="1:2" ht="20.100000000000001" customHeight="1" x14ac:dyDescent="0.2">
      <c r="A472" s="14"/>
      <c r="B472" s="14"/>
    </row>
    <row r="473" spans="1:2" ht="20.100000000000001" customHeight="1" x14ac:dyDescent="0.2">
      <c r="A473" s="14"/>
      <c r="B473" s="14"/>
    </row>
    <row r="474" spans="1:2" ht="20.100000000000001" customHeight="1" x14ac:dyDescent="0.2">
      <c r="A474" s="14"/>
      <c r="B474" s="14"/>
    </row>
    <row r="475" spans="1:2" ht="20.100000000000001" customHeight="1" x14ac:dyDescent="0.2">
      <c r="A475" s="14"/>
      <c r="B475" s="14"/>
    </row>
    <row r="476" spans="1:2" ht="20.100000000000001" customHeight="1" x14ac:dyDescent="0.2">
      <c r="A476" s="14"/>
      <c r="B476" s="14"/>
    </row>
    <row r="477" spans="1:2" ht="20.100000000000001" customHeight="1" x14ac:dyDescent="0.2">
      <c r="A477" s="14"/>
      <c r="B477" s="14"/>
    </row>
    <row r="478" spans="1:2" ht="20.100000000000001" customHeight="1" x14ac:dyDescent="0.2">
      <c r="A478" s="14"/>
      <c r="B478" s="14"/>
    </row>
    <row r="479" spans="1:2" ht="20.100000000000001" customHeight="1" x14ac:dyDescent="0.2">
      <c r="A479" s="14"/>
      <c r="B479" s="14"/>
    </row>
    <row r="480" spans="1:2" ht="20.100000000000001" customHeight="1" x14ac:dyDescent="0.2">
      <c r="A480" s="14"/>
      <c r="B480" s="14"/>
    </row>
    <row r="481" spans="1:2" ht="20.100000000000001" customHeight="1" x14ac:dyDescent="0.2">
      <c r="A481" s="14"/>
      <c r="B481" s="14"/>
    </row>
    <row r="482" spans="1:2" ht="20.100000000000001" customHeight="1" x14ac:dyDescent="0.2">
      <c r="A482" s="14"/>
      <c r="B482" s="14"/>
    </row>
    <row r="483" spans="1:2" ht="20.100000000000001" customHeight="1" x14ac:dyDescent="0.2">
      <c r="A483" s="14"/>
      <c r="B483" s="14"/>
    </row>
    <row r="484" spans="1:2" ht="20.100000000000001" customHeight="1" x14ac:dyDescent="0.2">
      <c r="A484" s="14"/>
      <c r="B484" s="14"/>
    </row>
    <row r="485" spans="1:2" ht="20.100000000000001" customHeight="1" x14ac:dyDescent="0.2">
      <c r="A485" s="14"/>
      <c r="B485" s="14"/>
    </row>
    <row r="486" spans="1:2" ht="20.100000000000001" customHeight="1" x14ac:dyDescent="0.2">
      <c r="A486" s="14"/>
      <c r="B486" s="14"/>
    </row>
    <row r="487" spans="1:2" ht="20.100000000000001" customHeight="1" x14ac:dyDescent="0.2">
      <c r="A487" s="14"/>
      <c r="B487" s="14"/>
    </row>
    <row r="488" spans="1:2" ht="20.100000000000001" customHeight="1" x14ac:dyDescent="0.2">
      <c r="A488" s="14"/>
      <c r="B488" s="14"/>
    </row>
    <row r="489" spans="1:2" ht="20.100000000000001" customHeight="1" x14ac:dyDescent="0.2">
      <c r="A489" s="14"/>
      <c r="B489" s="14"/>
    </row>
    <row r="490" spans="1:2" ht="20.100000000000001" customHeight="1" x14ac:dyDescent="0.2">
      <c r="A490" s="14"/>
      <c r="B490" s="14"/>
    </row>
    <row r="491" spans="1:2" ht="20.100000000000001" customHeight="1" x14ac:dyDescent="0.2">
      <c r="A491" s="14"/>
      <c r="B491" s="14"/>
    </row>
    <row r="492" spans="1:2" ht="20.100000000000001" customHeight="1" x14ac:dyDescent="0.2">
      <c r="A492" s="14"/>
      <c r="B492" s="14"/>
    </row>
    <row r="493" spans="1:2" ht="20.100000000000001" customHeight="1" x14ac:dyDescent="0.2">
      <c r="A493" s="14"/>
      <c r="B493" s="14"/>
    </row>
    <row r="494" spans="1:2" ht="20.100000000000001" customHeight="1" x14ac:dyDescent="0.2">
      <c r="A494" s="14"/>
      <c r="B494" s="14"/>
    </row>
    <row r="495" spans="1:2" ht="20.100000000000001" customHeight="1" x14ac:dyDescent="0.2">
      <c r="A495" s="14"/>
      <c r="B495" s="14"/>
    </row>
    <row r="496" spans="1:2" ht="20.100000000000001" customHeight="1" x14ac:dyDescent="0.2">
      <c r="A496" s="14"/>
      <c r="B496" s="14"/>
    </row>
    <row r="497" spans="1:2" ht="20.100000000000001" customHeight="1" x14ac:dyDescent="0.2">
      <c r="A497" s="14"/>
      <c r="B497" s="14"/>
    </row>
    <row r="498" spans="1:2" ht="20.100000000000001" customHeight="1" x14ac:dyDescent="0.2">
      <c r="A498" s="14"/>
      <c r="B498" s="14"/>
    </row>
    <row r="499" spans="1:2" ht="20.100000000000001" customHeight="1" x14ac:dyDescent="0.2">
      <c r="A499" s="14"/>
      <c r="B499" s="14"/>
    </row>
    <row r="500" spans="1:2" ht="20.100000000000001" customHeight="1" x14ac:dyDescent="0.2">
      <c r="A500" s="14"/>
      <c r="B500" s="14"/>
    </row>
    <row r="501" spans="1:2" ht="20.100000000000001" customHeight="1" x14ac:dyDescent="0.2">
      <c r="A501" s="14"/>
      <c r="B501" s="14"/>
    </row>
    <row r="502" spans="1:2" ht="20.100000000000001" customHeight="1" x14ac:dyDescent="0.2">
      <c r="A502" s="14"/>
      <c r="B502" s="14"/>
    </row>
    <row r="503" spans="1:2" ht="20.100000000000001" customHeight="1" x14ac:dyDescent="0.2">
      <c r="A503" s="14"/>
      <c r="B503" s="14"/>
    </row>
    <row r="504" spans="1:2" ht="20.100000000000001" customHeight="1" x14ac:dyDescent="0.2">
      <c r="A504" s="14"/>
      <c r="B504" s="14"/>
    </row>
    <row r="505" spans="1:2" ht="20.100000000000001" customHeight="1" x14ac:dyDescent="0.2">
      <c r="A505" s="14"/>
      <c r="B505" s="14"/>
    </row>
    <row r="506" spans="1:2" ht="20.100000000000001" customHeight="1" x14ac:dyDescent="0.2">
      <c r="A506" s="14"/>
      <c r="B506" s="14"/>
    </row>
    <row r="507" spans="1:2" ht="20.100000000000001" customHeight="1" x14ac:dyDescent="0.2">
      <c r="A507" s="14"/>
      <c r="B507" s="14"/>
    </row>
    <row r="508" spans="1:2" ht="20.100000000000001" customHeight="1" x14ac:dyDescent="0.2">
      <c r="A508" s="14"/>
      <c r="B508" s="14"/>
    </row>
    <row r="509" spans="1:2" ht="20.100000000000001" customHeight="1" x14ac:dyDescent="0.2">
      <c r="A509" s="14"/>
      <c r="B509" s="14"/>
    </row>
    <row r="510" spans="1:2" ht="20.100000000000001" customHeight="1" x14ac:dyDescent="0.2">
      <c r="A510" s="14"/>
      <c r="B510" s="14"/>
    </row>
    <row r="511" spans="1:2" ht="20.100000000000001" customHeight="1" x14ac:dyDescent="0.2">
      <c r="A511" s="14"/>
      <c r="B511" s="14"/>
    </row>
    <row r="512" spans="1:2" ht="20.100000000000001" customHeight="1" x14ac:dyDescent="0.2">
      <c r="A512" s="14"/>
      <c r="B512" s="14"/>
    </row>
    <row r="513" spans="1:2" ht="20.100000000000001" customHeight="1" x14ac:dyDescent="0.2">
      <c r="A513" s="14"/>
      <c r="B513" s="14"/>
    </row>
    <row r="514" spans="1:2" ht="20.100000000000001" customHeight="1" x14ac:dyDescent="0.2">
      <c r="A514" s="14"/>
      <c r="B514" s="14"/>
    </row>
    <row r="515" spans="1:2" ht="20.100000000000001" customHeight="1" x14ac:dyDescent="0.2">
      <c r="A515" s="14"/>
      <c r="B515" s="14"/>
    </row>
    <row r="516" spans="1:2" ht="20.100000000000001" customHeight="1" x14ac:dyDescent="0.2">
      <c r="A516" s="14"/>
      <c r="B516" s="14"/>
    </row>
    <row r="517" spans="1:2" ht="20.100000000000001" customHeight="1" x14ac:dyDescent="0.2">
      <c r="A517" s="14"/>
      <c r="B517" s="14"/>
    </row>
    <row r="518" spans="1:2" ht="20.100000000000001" customHeight="1" x14ac:dyDescent="0.2">
      <c r="A518" s="14"/>
      <c r="B518" s="14"/>
    </row>
    <row r="519" spans="1:2" ht="20.100000000000001" customHeight="1" x14ac:dyDescent="0.2">
      <c r="A519" s="14"/>
      <c r="B519" s="14"/>
    </row>
    <row r="520" spans="1:2" ht="20.100000000000001" customHeight="1" x14ac:dyDescent="0.2">
      <c r="A520" s="14"/>
      <c r="B520" s="14"/>
    </row>
    <row r="521" spans="1:2" ht="20.100000000000001" customHeight="1" x14ac:dyDescent="0.2">
      <c r="A521" s="14"/>
      <c r="B521" s="14"/>
    </row>
    <row r="522" spans="1:2" ht="20.100000000000001" customHeight="1" x14ac:dyDescent="0.2">
      <c r="A522" s="14"/>
      <c r="B522" s="14"/>
    </row>
    <row r="523" spans="1:2" ht="20.100000000000001" customHeight="1" x14ac:dyDescent="0.2">
      <c r="A523" s="14"/>
      <c r="B523" s="14"/>
    </row>
    <row r="524" spans="1:2" ht="20.100000000000001" customHeight="1" x14ac:dyDescent="0.2">
      <c r="A524" s="14"/>
      <c r="B524" s="14"/>
    </row>
    <row r="525" spans="1:2" ht="20.100000000000001" customHeight="1" x14ac:dyDescent="0.2">
      <c r="A525" s="14"/>
      <c r="B525" s="14"/>
    </row>
    <row r="526" spans="1:2" ht="20.100000000000001" customHeight="1" x14ac:dyDescent="0.2">
      <c r="A526" s="14"/>
      <c r="B526" s="14"/>
    </row>
    <row r="527" spans="1:2" ht="20.100000000000001" customHeight="1" x14ac:dyDescent="0.2">
      <c r="A527" s="14"/>
      <c r="B527" s="14"/>
    </row>
    <row r="528" spans="1:2" ht="20.100000000000001" customHeight="1" x14ac:dyDescent="0.2">
      <c r="A528" s="14"/>
      <c r="B528" s="14"/>
    </row>
    <row r="529" spans="1:2" ht="20.100000000000001" customHeight="1" x14ac:dyDescent="0.2">
      <c r="A529" s="14"/>
      <c r="B529" s="14"/>
    </row>
    <row r="530" spans="1:2" ht="20.100000000000001" customHeight="1" x14ac:dyDescent="0.2">
      <c r="A530" s="14"/>
      <c r="B530" s="14"/>
    </row>
    <row r="531" spans="1:2" ht="20.100000000000001" customHeight="1" x14ac:dyDescent="0.2">
      <c r="A531" s="14"/>
      <c r="B531" s="14"/>
    </row>
    <row r="532" spans="1:2" ht="20.100000000000001" customHeight="1" x14ac:dyDescent="0.2">
      <c r="A532" s="14"/>
      <c r="B532" s="14"/>
    </row>
    <row r="533" spans="1:2" ht="20.100000000000001" customHeight="1" x14ac:dyDescent="0.2">
      <c r="A533" s="14"/>
      <c r="B533" s="14"/>
    </row>
    <row r="534" spans="1:2" ht="20.100000000000001" customHeight="1" x14ac:dyDescent="0.2">
      <c r="A534" s="14"/>
      <c r="B534" s="14"/>
    </row>
    <row r="535" spans="1:2" ht="20.100000000000001" customHeight="1" x14ac:dyDescent="0.2">
      <c r="A535" s="14"/>
      <c r="B535" s="14"/>
    </row>
    <row r="536" spans="1:2" ht="20.100000000000001" customHeight="1" x14ac:dyDescent="0.2">
      <c r="A536" s="14"/>
      <c r="B536" s="14"/>
    </row>
    <row r="537" spans="1:2" ht="20.100000000000001" customHeight="1" x14ac:dyDescent="0.2">
      <c r="A537" s="14"/>
      <c r="B537" s="14"/>
    </row>
    <row r="538" spans="1:2" ht="20.100000000000001" customHeight="1" x14ac:dyDescent="0.2">
      <c r="A538" s="14"/>
      <c r="B538" s="14"/>
    </row>
    <row r="539" spans="1:2" ht="20.100000000000001" customHeight="1" x14ac:dyDescent="0.2">
      <c r="A539" s="14"/>
      <c r="B539" s="14"/>
    </row>
    <row r="540" spans="1:2" ht="20.100000000000001" customHeight="1" x14ac:dyDescent="0.2">
      <c r="A540" s="14"/>
      <c r="B540" s="14"/>
    </row>
    <row r="541" spans="1:2" ht="20.100000000000001" customHeight="1" x14ac:dyDescent="0.2">
      <c r="A541" s="14"/>
      <c r="B541" s="14"/>
    </row>
    <row r="542" spans="1:2" ht="20.100000000000001" customHeight="1" x14ac:dyDescent="0.2">
      <c r="A542" s="14"/>
      <c r="B542" s="14"/>
    </row>
    <row r="543" spans="1:2" ht="20.100000000000001" customHeight="1" x14ac:dyDescent="0.2">
      <c r="A543" s="14"/>
      <c r="B543" s="14"/>
    </row>
    <row r="544" spans="1:2" ht="20.100000000000001" customHeight="1" x14ac:dyDescent="0.2">
      <c r="A544" s="14"/>
      <c r="B544" s="14"/>
    </row>
    <row r="545" spans="1:2" ht="20.100000000000001" customHeight="1" x14ac:dyDescent="0.2">
      <c r="A545" s="14"/>
      <c r="B545" s="14"/>
    </row>
    <row r="546" spans="1:2" ht="20.100000000000001" customHeight="1" x14ac:dyDescent="0.2">
      <c r="A546" s="14"/>
      <c r="B546" s="14"/>
    </row>
    <row r="547" spans="1:2" ht="20.100000000000001" customHeight="1" x14ac:dyDescent="0.2">
      <c r="A547" s="14"/>
      <c r="B547" s="14"/>
    </row>
    <row r="548" spans="1:2" ht="20.100000000000001" customHeight="1" x14ac:dyDescent="0.2">
      <c r="A548" s="14"/>
      <c r="B548" s="14"/>
    </row>
    <row r="549" spans="1:2" ht="20.100000000000001" customHeight="1" x14ac:dyDescent="0.2">
      <c r="A549" s="14"/>
      <c r="B549" s="14"/>
    </row>
    <row r="550" spans="1:2" ht="20.100000000000001" customHeight="1" x14ac:dyDescent="0.2">
      <c r="A550" s="14"/>
      <c r="B550" s="14"/>
    </row>
    <row r="551" spans="1:2" ht="20.100000000000001" customHeight="1" x14ac:dyDescent="0.2">
      <c r="A551" s="14"/>
      <c r="B551" s="14"/>
    </row>
    <row r="552" spans="1:2" ht="20.100000000000001" customHeight="1" x14ac:dyDescent="0.2">
      <c r="A552" s="14"/>
      <c r="B552" s="14"/>
    </row>
    <row r="553" spans="1:2" ht="20.100000000000001" customHeight="1" x14ac:dyDescent="0.2">
      <c r="A553" s="14"/>
      <c r="B553" s="14"/>
    </row>
    <row r="554" spans="1:2" ht="20.100000000000001" customHeight="1" x14ac:dyDescent="0.2">
      <c r="A554" s="14"/>
      <c r="B554" s="14"/>
    </row>
    <row r="555" spans="1:2" ht="20.100000000000001" customHeight="1" x14ac:dyDescent="0.2">
      <c r="A555" s="14"/>
      <c r="B555" s="14"/>
    </row>
    <row r="556" spans="1:2" ht="20.100000000000001" customHeight="1" x14ac:dyDescent="0.2">
      <c r="A556" s="14"/>
      <c r="B556" s="14"/>
    </row>
    <row r="557" spans="1:2" ht="20.100000000000001" customHeight="1" x14ac:dyDescent="0.2">
      <c r="A557" s="14"/>
      <c r="B557" s="14"/>
    </row>
    <row r="558" spans="1:2" ht="20.100000000000001" customHeight="1" x14ac:dyDescent="0.2">
      <c r="A558" s="14"/>
      <c r="B558" s="14"/>
    </row>
    <row r="559" spans="1:2" ht="20.100000000000001" customHeight="1" x14ac:dyDescent="0.2">
      <c r="A559" s="14"/>
      <c r="B559" s="14"/>
    </row>
    <row r="560" spans="1:2" ht="20.100000000000001" customHeight="1" x14ac:dyDescent="0.2">
      <c r="A560" s="14"/>
      <c r="B560" s="14"/>
    </row>
    <row r="561" spans="1:2" ht="20.100000000000001" customHeight="1" x14ac:dyDescent="0.2">
      <c r="A561" s="14"/>
      <c r="B561" s="14"/>
    </row>
    <row r="562" spans="1:2" ht="20.100000000000001" customHeight="1" x14ac:dyDescent="0.2">
      <c r="A562" s="14"/>
      <c r="B562" s="14"/>
    </row>
    <row r="563" spans="1:2" ht="20.100000000000001" customHeight="1" x14ac:dyDescent="0.2">
      <c r="A563" s="14"/>
      <c r="B563" s="14"/>
    </row>
    <row r="564" spans="1:2" ht="20.100000000000001" customHeight="1" x14ac:dyDescent="0.2">
      <c r="A564" s="14"/>
      <c r="B564" s="14"/>
    </row>
    <row r="565" spans="1:2" ht="20.100000000000001" customHeight="1" x14ac:dyDescent="0.2">
      <c r="A565" s="14"/>
      <c r="B565" s="14"/>
    </row>
    <row r="566" spans="1:2" ht="20.100000000000001" customHeight="1" x14ac:dyDescent="0.2">
      <c r="A566" s="14"/>
      <c r="B566" s="14"/>
    </row>
    <row r="567" spans="1:2" ht="20.100000000000001" customHeight="1" x14ac:dyDescent="0.2">
      <c r="A567" s="14"/>
      <c r="B567" s="14"/>
    </row>
    <row r="568" spans="1:2" ht="20.100000000000001" customHeight="1" x14ac:dyDescent="0.2">
      <c r="A568" s="14"/>
      <c r="B568" s="14"/>
    </row>
    <row r="569" spans="1:2" ht="20.100000000000001" customHeight="1" x14ac:dyDescent="0.2">
      <c r="A569" s="14"/>
      <c r="B569" s="14"/>
    </row>
    <row r="570" spans="1:2" ht="20.100000000000001" customHeight="1" x14ac:dyDescent="0.2">
      <c r="A570" s="14"/>
      <c r="B570" s="14"/>
    </row>
    <row r="571" spans="1:2" ht="20.100000000000001" customHeight="1" x14ac:dyDescent="0.2">
      <c r="A571" s="14"/>
      <c r="B571" s="14"/>
    </row>
    <row r="572" spans="1:2" ht="20.100000000000001" customHeight="1" x14ac:dyDescent="0.2">
      <c r="A572" s="14"/>
      <c r="B572" s="14"/>
    </row>
    <row r="573" spans="1:2" ht="20.100000000000001" customHeight="1" x14ac:dyDescent="0.2">
      <c r="A573" s="14"/>
      <c r="B573" s="14"/>
    </row>
    <row r="574" spans="1:2" ht="20.100000000000001" customHeight="1" x14ac:dyDescent="0.2">
      <c r="A574" s="14"/>
      <c r="B574" s="14"/>
    </row>
    <row r="575" spans="1:2" ht="20.100000000000001" customHeight="1" x14ac:dyDescent="0.2">
      <c r="A575" s="14"/>
      <c r="B575" s="14"/>
    </row>
    <row r="576" spans="1:2" ht="20.100000000000001" customHeight="1" x14ac:dyDescent="0.2">
      <c r="A576" s="14"/>
      <c r="B576" s="14"/>
    </row>
    <row r="577" spans="1:2" ht="20.100000000000001" customHeight="1" x14ac:dyDescent="0.2">
      <c r="A577" s="14"/>
      <c r="B577" s="14"/>
    </row>
    <row r="578" spans="1:2" ht="20.100000000000001" customHeight="1" x14ac:dyDescent="0.2">
      <c r="A578" s="14"/>
      <c r="B578" s="14"/>
    </row>
    <row r="579" spans="1:2" ht="20.100000000000001" customHeight="1" x14ac:dyDescent="0.2">
      <c r="A579" s="14"/>
      <c r="B579" s="14"/>
    </row>
    <row r="580" spans="1:2" ht="20.100000000000001" customHeight="1" x14ac:dyDescent="0.2">
      <c r="A580" s="14"/>
      <c r="B580" s="14"/>
    </row>
    <row r="581" spans="1:2" ht="20.100000000000001" customHeight="1" x14ac:dyDescent="0.2">
      <c r="A581" s="14"/>
      <c r="B581" s="14"/>
    </row>
    <row r="582" spans="1:2" ht="20.100000000000001" customHeight="1" x14ac:dyDescent="0.2">
      <c r="A582" s="14"/>
      <c r="B582" s="14"/>
    </row>
    <row r="583" spans="1:2" ht="20.100000000000001" customHeight="1" x14ac:dyDescent="0.2">
      <c r="A583" s="14"/>
      <c r="B583" s="14"/>
    </row>
    <row r="584" spans="1:2" ht="20.100000000000001" customHeight="1" x14ac:dyDescent="0.2">
      <c r="A584" s="14"/>
      <c r="B584" s="14"/>
    </row>
    <row r="585" spans="1:2" ht="20.100000000000001" customHeight="1" x14ac:dyDescent="0.2">
      <c r="A585" s="14"/>
      <c r="B585" s="14"/>
    </row>
    <row r="586" spans="1:2" ht="20.100000000000001" customHeight="1" x14ac:dyDescent="0.2">
      <c r="A586" s="14"/>
      <c r="B586" s="14"/>
    </row>
    <row r="587" spans="1:2" ht="20.100000000000001" customHeight="1" x14ac:dyDescent="0.2">
      <c r="A587" s="14"/>
      <c r="B587" s="14"/>
    </row>
    <row r="588" spans="1:2" ht="20.100000000000001" customHeight="1" x14ac:dyDescent="0.2">
      <c r="A588" s="14"/>
      <c r="B588" s="14"/>
    </row>
    <row r="589" spans="1:2" ht="20.100000000000001" customHeight="1" x14ac:dyDescent="0.2">
      <c r="A589" s="14"/>
      <c r="B589" s="14"/>
    </row>
    <row r="590" spans="1:2" ht="20.100000000000001" customHeight="1" x14ac:dyDescent="0.2">
      <c r="A590" s="14"/>
      <c r="B590" s="14"/>
    </row>
    <row r="591" spans="1:2" ht="20.100000000000001" customHeight="1" x14ac:dyDescent="0.2">
      <c r="A591" s="14"/>
      <c r="B591" s="14"/>
    </row>
    <row r="592" spans="1:2" ht="20.100000000000001" customHeight="1" x14ac:dyDescent="0.2">
      <c r="A592" s="14"/>
      <c r="B592" s="14"/>
    </row>
    <row r="593" spans="1:2" ht="20.100000000000001" customHeight="1" x14ac:dyDescent="0.2">
      <c r="A593" s="14"/>
      <c r="B593" s="14"/>
    </row>
    <row r="594" spans="1:2" ht="20.100000000000001" customHeight="1" x14ac:dyDescent="0.2">
      <c r="A594" s="14"/>
      <c r="B594" s="14"/>
    </row>
    <row r="595" spans="1:2" ht="20.100000000000001" customHeight="1" x14ac:dyDescent="0.2">
      <c r="A595" s="14"/>
      <c r="B595" s="14"/>
    </row>
    <row r="596" spans="1:2" ht="20.100000000000001" customHeight="1" x14ac:dyDescent="0.2">
      <c r="A596" s="14"/>
      <c r="B596" s="14"/>
    </row>
    <row r="597" spans="1:2" ht="20.100000000000001" customHeight="1" x14ac:dyDescent="0.2">
      <c r="A597" s="14"/>
      <c r="B597" s="14"/>
    </row>
    <row r="598" spans="1:2" ht="20.100000000000001" customHeight="1" x14ac:dyDescent="0.2">
      <c r="A598" s="14"/>
      <c r="B598" s="14"/>
    </row>
    <row r="599" spans="1:2" ht="20.100000000000001" customHeight="1" x14ac:dyDescent="0.2">
      <c r="A599" s="14"/>
      <c r="B599" s="14"/>
    </row>
    <row r="600" spans="1:2" ht="20.100000000000001" customHeight="1" x14ac:dyDescent="0.2">
      <c r="A600" s="14"/>
      <c r="B600" s="14"/>
    </row>
    <row r="601" spans="1:2" ht="20.100000000000001" customHeight="1" x14ac:dyDescent="0.2">
      <c r="A601" s="14"/>
      <c r="B601" s="14"/>
    </row>
    <row r="602" spans="1:2" ht="20.100000000000001" customHeight="1" x14ac:dyDescent="0.2">
      <c r="A602" s="14"/>
      <c r="B602" s="14"/>
    </row>
    <row r="603" spans="1:2" ht="20.100000000000001" customHeight="1" x14ac:dyDescent="0.2">
      <c r="A603" s="14"/>
      <c r="B603" s="14"/>
    </row>
    <row r="604" spans="1:2" ht="20.100000000000001" customHeight="1" x14ac:dyDescent="0.2">
      <c r="A604" s="14"/>
      <c r="B604" s="14"/>
    </row>
    <row r="605" spans="1:2" ht="20.100000000000001" customHeight="1" x14ac:dyDescent="0.2">
      <c r="A605" s="14"/>
      <c r="B605" s="14"/>
    </row>
    <row r="606" spans="1:2" ht="20.100000000000001" customHeight="1" x14ac:dyDescent="0.2">
      <c r="A606" s="14"/>
      <c r="B606" s="14"/>
    </row>
    <row r="607" spans="1:2" ht="20.100000000000001" customHeight="1" x14ac:dyDescent="0.2">
      <c r="A607" s="14"/>
      <c r="B607" s="14"/>
    </row>
    <row r="608" spans="1:2" ht="20.100000000000001" customHeight="1" x14ac:dyDescent="0.2">
      <c r="A608" s="14"/>
      <c r="B608" s="14"/>
    </row>
    <row r="609" spans="1:2" ht="20.100000000000001" customHeight="1" x14ac:dyDescent="0.2">
      <c r="A609" s="14"/>
      <c r="B609" s="14"/>
    </row>
    <row r="610" spans="1:2" ht="20.100000000000001" customHeight="1" x14ac:dyDescent="0.2">
      <c r="A610" s="14"/>
      <c r="B610" s="14"/>
    </row>
    <row r="611" spans="1:2" ht="20.100000000000001" customHeight="1" x14ac:dyDescent="0.2">
      <c r="A611" s="14"/>
      <c r="B611" s="14"/>
    </row>
    <row r="612" spans="1:2" ht="20.100000000000001" customHeight="1" x14ac:dyDescent="0.2">
      <c r="A612" s="14"/>
      <c r="B612" s="14"/>
    </row>
    <row r="613" spans="1:2" ht="20.100000000000001" customHeight="1" x14ac:dyDescent="0.2">
      <c r="A613" s="14"/>
      <c r="B613" s="14"/>
    </row>
    <row r="614" spans="1:2" ht="20.100000000000001" customHeight="1" x14ac:dyDescent="0.2">
      <c r="A614" s="14"/>
      <c r="B614" s="14"/>
    </row>
    <row r="615" spans="1:2" ht="20.100000000000001" customHeight="1" x14ac:dyDescent="0.2">
      <c r="A615" s="14"/>
      <c r="B615" s="14"/>
    </row>
    <row r="616" spans="1:2" ht="20.100000000000001" customHeight="1" x14ac:dyDescent="0.2">
      <c r="A616" s="14"/>
      <c r="B616" s="14"/>
    </row>
    <row r="617" spans="1:2" ht="20.100000000000001" customHeight="1" x14ac:dyDescent="0.2">
      <c r="A617" s="14"/>
      <c r="B617" s="14"/>
    </row>
    <row r="618" spans="1:2" ht="20.100000000000001" customHeight="1" x14ac:dyDescent="0.2">
      <c r="A618" s="14"/>
      <c r="B618" s="14"/>
    </row>
    <row r="619" spans="1:2" ht="20.100000000000001" customHeight="1" x14ac:dyDescent="0.2">
      <c r="A619" s="14"/>
      <c r="B619" s="14"/>
    </row>
    <row r="620" spans="1:2" ht="20.100000000000001" customHeight="1" x14ac:dyDescent="0.2">
      <c r="A620" s="14"/>
      <c r="B620" s="14"/>
    </row>
    <row r="621" spans="1:2" ht="20.100000000000001" customHeight="1" x14ac:dyDescent="0.2">
      <c r="A621" s="14"/>
      <c r="B621" s="14"/>
    </row>
    <row r="622" spans="1:2" ht="20.100000000000001" customHeight="1" x14ac:dyDescent="0.2">
      <c r="A622" s="14"/>
      <c r="B622" s="14"/>
    </row>
    <row r="623" spans="1:2" ht="20.100000000000001" customHeight="1" x14ac:dyDescent="0.2">
      <c r="A623" s="14"/>
      <c r="B623" s="14"/>
    </row>
    <row r="624" spans="1:2" ht="20.100000000000001" customHeight="1" x14ac:dyDescent="0.2">
      <c r="A624" s="14"/>
      <c r="B624" s="14"/>
    </row>
    <row r="625" spans="1:2" ht="20.100000000000001" customHeight="1" x14ac:dyDescent="0.2">
      <c r="A625" s="14"/>
      <c r="B625" s="14"/>
    </row>
    <row r="626" spans="1:2" ht="20.100000000000001" customHeight="1" x14ac:dyDescent="0.2">
      <c r="A626" s="14"/>
      <c r="B626" s="14"/>
    </row>
    <row r="627" spans="1:2" ht="20.100000000000001" customHeight="1" x14ac:dyDescent="0.2">
      <c r="A627" s="14"/>
      <c r="B627" s="14"/>
    </row>
    <row r="628" spans="1:2" ht="20.100000000000001" customHeight="1" x14ac:dyDescent="0.2">
      <c r="A628" s="14"/>
      <c r="B628" s="14"/>
    </row>
    <row r="629" spans="1:2" ht="20.100000000000001" customHeight="1" x14ac:dyDescent="0.2">
      <c r="A629" s="14"/>
      <c r="B629" s="14"/>
    </row>
    <row r="630" spans="1:2" ht="20.100000000000001" customHeight="1" x14ac:dyDescent="0.2">
      <c r="A630" s="14"/>
      <c r="B630" s="14"/>
    </row>
    <row r="631" spans="1:2" ht="20.100000000000001" customHeight="1" x14ac:dyDescent="0.2">
      <c r="A631" s="14"/>
      <c r="B631" s="14"/>
    </row>
    <row r="632" spans="1:2" ht="20.100000000000001" customHeight="1" x14ac:dyDescent="0.2">
      <c r="A632" s="14"/>
      <c r="B632" s="14"/>
    </row>
    <row r="633" spans="1:2" ht="20.100000000000001" customHeight="1" x14ac:dyDescent="0.2">
      <c r="A633" s="14"/>
      <c r="B633" s="14"/>
    </row>
    <row r="634" spans="1:2" ht="20.100000000000001" customHeight="1" x14ac:dyDescent="0.2">
      <c r="A634" s="14"/>
      <c r="B634" s="14"/>
    </row>
    <row r="635" spans="1:2" ht="20.100000000000001" customHeight="1" x14ac:dyDescent="0.2">
      <c r="A635" s="14"/>
      <c r="B635" s="14"/>
    </row>
    <row r="636" spans="1:2" ht="20.100000000000001" customHeight="1" x14ac:dyDescent="0.2">
      <c r="A636" s="14"/>
      <c r="B636" s="14"/>
    </row>
    <row r="637" spans="1:2" ht="20.100000000000001" customHeight="1" x14ac:dyDescent="0.2">
      <c r="A637" s="14"/>
      <c r="B637" s="14"/>
    </row>
    <row r="638" spans="1:2" ht="20.100000000000001" customHeight="1" x14ac:dyDescent="0.2">
      <c r="A638" s="14"/>
      <c r="B638" s="14"/>
    </row>
    <row r="639" spans="1:2" ht="20.100000000000001" customHeight="1" x14ac:dyDescent="0.2">
      <c r="A639" s="14"/>
      <c r="B639" s="14"/>
    </row>
    <row r="640" spans="1:2" ht="20.100000000000001" customHeight="1" x14ac:dyDescent="0.2">
      <c r="A640" s="14"/>
      <c r="B640" s="14"/>
    </row>
    <row r="641" spans="1:2" ht="20.100000000000001" customHeight="1" x14ac:dyDescent="0.2">
      <c r="A641" s="14"/>
      <c r="B641" s="14"/>
    </row>
    <row r="642" spans="1:2" ht="20.100000000000001" customHeight="1" x14ac:dyDescent="0.2">
      <c r="A642" s="14"/>
      <c r="B642" s="14"/>
    </row>
    <row r="643" spans="1:2" ht="20.100000000000001" customHeight="1" x14ac:dyDescent="0.2">
      <c r="A643" s="14"/>
      <c r="B643" s="14"/>
    </row>
    <row r="644" spans="1:2" ht="20.100000000000001" customHeight="1" x14ac:dyDescent="0.2">
      <c r="A644" s="14"/>
      <c r="B644" s="14"/>
    </row>
    <row r="645" spans="1:2" ht="20.100000000000001" customHeight="1" x14ac:dyDescent="0.2">
      <c r="A645" s="14"/>
      <c r="B645" s="14"/>
    </row>
    <row r="646" spans="1:2" ht="20.100000000000001" customHeight="1" x14ac:dyDescent="0.2">
      <c r="A646" s="14"/>
      <c r="B646" s="14"/>
    </row>
    <row r="647" spans="1:2" ht="20.100000000000001" customHeight="1" x14ac:dyDescent="0.2">
      <c r="A647" s="14"/>
      <c r="B647" s="14"/>
    </row>
    <row r="648" spans="1:2" ht="20.100000000000001" customHeight="1" x14ac:dyDescent="0.2">
      <c r="A648" s="14"/>
      <c r="B648" s="14"/>
    </row>
    <row r="649" spans="1:2" ht="20.100000000000001" customHeight="1" x14ac:dyDescent="0.2">
      <c r="A649" s="14"/>
      <c r="B649" s="14"/>
    </row>
    <row r="650" spans="1:2" ht="20.100000000000001" customHeight="1" x14ac:dyDescent="0.2">
      <c r="A650" s="14"/>
      <c r="B650" s="14"/>
    </row>
    <row r="651" spans="1:2" ht="20.100000000000001" customHeight="1" x14ac:dyDescent="0.2">
      <c r="A651" s="14"/>
      <c r="B651" s="14"/>
    </row>
    <row r="652" spans="1:2" ht="20.100000000000001" customHeight="1" x14ac:dyDescent="0.2">
      <c r="A652" s="14"/>
      <c r="B652" s="14"/>
    </row>
    <row r="653" spans="1:2" ht="20.100000000000001" customHeight="1" x14ac:dyDescent="0.2">
      <c r="A653" s="14"/>
      <c r="B653" s="14"/>
    </row>
    <row r="654" spans="1:2" ht="20.100000000000001" customHeight="1" x14ac:dyDescent="0.2">
      <c r="A654" s="14"/>
      <c r="B654" s="14"/>
    </row>
    <row r="655" spans="1:2" ht="20.100000000000001" customHeight="1" x14ac:dyDescent="0.2">
      <c r="A655" s="14"/>
      <c r="B655" s="14"/>
    </row>
    <row r="656" spans="1:2" ht="20.100000000000001" customHeight="1" x14ac:dyDescent="0.2">
      <c r="A656" s="14"/>
      <c r="B656" s="14"/>
    </row>
    <row r="657" spans="1:2" ht="20.100000000000001" customHeight="1" x14ac:dyDescent="0.2">
      <c r="A657" s="14"/>
      <c r="B657" s="14"/>
    </row>
    <row r="658" spans="1:2" ht="20.100000000000001" customHeight="1" x14ac:dyDescent="0.2">
      <c r="A658" s="14"/>
      <c r="B658" s="14"/>
    </row>
    <row r="659" spans="1:2" ht="20.100000000000001" customHeight="1" x14ac:dyDescent="0.2">
      <c r="A659" s="14"/>
      <c r="B659" s="14"/>
    </row>
    <row r="660" spans="1:2" ht="20.100000000000001" customHeight="1" x14ac:dyDescent="0.2">
      <c r="A660" s="14"/>
      <c r="B660" s="14"/>
    </row>
    <row r="661" spans="1:2" ht="20.100000000000001" customHeight="1" x14ac:dyDescent="0.2">
      <c r="A661" s="14"/>
      <c r="B661" s="14"/>
    </row>
    <row r="662" spans="1:2" ht="20.100000000000001" customHeight="1" x14ac:dyDescent="0.2">
      <c r="A662" s="14"/>
      <c r="B662" s="14"/>
    </row>
    <row r="663" spans="1:2" ht="20.100000000000001" customHeight="1" x14ac:dyDescent="0.2">
      <c r="A663" s="14"/>
      <c r="B663" s="14"/>
    </row>
    <row r="664" spans="1:2" ht="20.100000000000001" customHeight="1" x14ac:dyDescent="0.2">
      <c r="A664" s="14"/>
      <c r="B664" s="14"/>
    </row>
    <row r="665" spans="1:2" ht="20.100000000000001" customHeight="1" x14ac:dyDescent="0.2">
      <c r="A665" s="14"/>
      <c r="B665" s="14"/>
    </row>
    <row r="666" spans="1:2" ht="20.100000000000001" customHeight="1" x14ac:dyDescent="0.2">
      <c r="A666" s="14"/>
      <c r="B666" s="14"/>
    </row>
    <row r="667" spans="1:2" ht="20.100000000000001" customHeight="1" x14ac:dyDescent="0.2">
      <c r="A667" s="14"/>
      <c r="B667" s="14"/>
    </row>
    <row r="668" spans="1:2" ht="20.100000000000001" customHeight="1" x14ac:dyDescent="0.2">
      <c r="A668" s="14"/>
      <c r="B668" s="14"/>
    </row>
    <row r="669" spans="1:2" ht="20.100000000000001" customHeight="1" x14ac:dyDescent="0.2">
      <c r="A669" s="14"/>
      <c r="B669" s="14"/>
    </row>
    <row r="670" spans="1:2" ht="20.100000000000001" customHeight="1" x14ac:dyDescent="0.2">
      <c r="A670" s="14"/>
      <c r="B670" s="14"/>
    </row>
    <row r="671" spans="1:2" ht="20.100000000000001" customHeight="1" x14ac:dyDescent="0.2">
      <c r="A671" s="14"/>
      <c r="B671" s="14"/>
    </row>
    <row r="672" spans="1:2" ht="20.100000000000001" customHeight="1" x14ac:dyDescent="0.2">
      <c r="A672" s="14"/>
      <c r="B672" s="14"/>
    </row>
    <row r="673" spans="1:2" ht="20.100000000000001" customHeight="1" x14ac:dyDescent="0.2">
      <c r="A673" s="14"/>
      <c r="B673" s="14"/>
    </row>
    <row r="674" spans="1:2" ht="20.100000000000001" customHeight="1" x14ac:dyDescent="0.2">
      <c r="A674" s="14"/>
      <c r="B674" s="14"/>
    </row>
    <row r="675" spans="1:2" ht="20.100000000000001" customHeight="1" x14ac:dyDescent="0.2">
      <c r="A675" s="14"/>
      <c r="B675" s="14"/>
    </row>
    <row r="676" spans="1:2" ht="20.100000000000001" customHeight="1" x14ac:dyDescent="0.2">
      <c r="A676" s="14"/>
      <c r="B676" s="14"/>
    </row>
    <row r="677" spans="1:2" ht="20.100000000000001" customHeight="1" x14ac:dyDescent="0.2">
      <c r="A677" s="14"/>
      <c r="B677" s="14"/>
    </row>
    <row r="678" spans="1:2" ht="20.100000000000001" customHeight="1" x14ac:dyDescent="0.2">
      <c r="A678" s="14"/>
      <c r="B678" s="14"/>
    </row>
    <row r="679" spans="1:2" ht="20.100000000000001" customHeight="1" x14ac:dyDescent="0.2">
      <c r="A679" s="14"/>
      <c r="B679" s="14"/>
    </row>
    <row r="680" spans="1:2" ht="20.100000000000001" customHeight="1" x14ac:dyDescent="0.2">
      <c r="A680" s="14"/>
      <c r="B680" s="14"/>
    </row>
    <row r="681" spans="1:2" ht="20.100000000000001" customHeight="1" x14ac:dyDescent="0.2">
      <c r="A681" s="14"/>
      <c r="B681" s="14"/>
    </row>
    <row r="682" spans="1:2" ht="20.100000000000001" customHeight="1" x14ac:dyDescent="0.2">
      <c r="A682" s="14"/>
      <c r="B682" s="14"/>
    </row>
    <row r="683" spans="1:2" ht="20.100000000000001" customHeight="1" x14ac:dyDescent="0.2">
      <c r="A683" s="14"/>
      <c r="B683" s="14"/>
    </row>
    <row r="684" spans="1:2" ht="20.100000000000001" customHeight="1" x14ac:dyDescent="0.2">
      <c r="A684" s="14"/>
      <c r="B684" s="14"/>
    </row>
    <row r="685" spans="1:2" ht="20.100000000000001" customHeight="1" x14ac:dyDescent="0.2">
      <c r="A685" s="14"/>
      <c r="B685" s="14"/>
    </row>
    <row r="686" spans="1:2" ht="20.100000000000001" customHeight="1" x14ac:dyDescent="0.2">
      <c r="A686" s="14"/>
      <c r="B686" s="14"/>
    </row>
    <row r="687" spans="1:2" ht="20.100000000000001" customHeight="1" x14ac:dyDescent="0.2">
      <c r="A687" s="14"/>
      <c r="B687" s="14"/>
    </row>
    <row r="688" spans="1:2" ht="20.100000000000001" customHeight="1" x14ac:dyDescent="0.2">
      <c r="A688" s="14"/>
      <c r="B688" s="14"/>
    </row>
    <row r="689" spans="1:2" ht="20.100000000000001" customHeight="1" x14ac:dyDescent="0.2">
      <c r="A689" s="14"/>
      <c r="B689" s="14"/>
    </row>
    <row r="690" spans="1:2" ht="20.100000000000001" customHeight="1" x14ac:dyDescent="0.2">
      <c r="A690" s="14"/>
      <c r="B690" s="14"/>
    </row>
    <row r="691" spans="1:2" ht="20.100000000000001" customHeight="1" x14ac:dyDescent="0.2">
      <c r="A691" s="14"/>
      <c r="B691" s="14"/>
    </row>
    <row r="692" spans="1:2" ht="20.100000000000001" customHeight="1" x14ac:dyDescent="0.2">
      <c r="A692" s="14"/>
      <c r="B692" s="14"/>
    </row>
    <row r="693" spans="1:2" ht="20.100000000000001" customHeight="1" x14ac:dyDescent="0.2">
      <c r="A693" s="14"/>
      <c r="B693" s="14"/>
    </row>
    <row r="694" spans="1:2" ht="20.100000000000001" customHeight="1" x14ac:dyDescent="0.2">
      <c r="A694" s="14"/>
      <c r="B694" s="14"/>
    </row>
    <row r="695" spans="1:2" ht="20.100000000000001" customHeight="1" x14ac:dyDescent="0.2">
      <c r="A695" s="14"/>
      <c r="B695" s="14"/>
    </row>
    <row r="696" spans="1:2" ht="20.100000000000001" customHeight="1" x14ac:dyDescent="0.2">
      <c r="A696" s="14"/>
      <c r="B696" s="14"/>
    </row>
    <row r="697" spans="1:2" ht="20.100000000000001" customHeight="1" x14ac:dyDescent="0.2">
      <c r="A697" s="14"/>
      <c r="B697" s="14"/>
    </row>
    <row r="698" spans="1:2" ht="20.100000000000001" customHeight="1" x14ac:dyDescent="0.2">
      <c r="A698" s="14"/>
      <c r="B698" s="14"/>
    </row>
    <row r="699" spans="1:2" ht="20.100000000000001" customHeight="1" x14ac:dyDescent="0.2">
      <c r="A699" s="14"/>
      <c r="B699" s="14"/>
    </row>
    <row r="700" spans="1:2" ht="20.100000000000001" customHeight="1" x14ac:dyDescent="0.2">
      <c r="A700" s="14"/>
      <c r="B700" s="14"/>
    </row>
    <row r="701" spans="1:2" ht="20.100000000000001" customHeight="1" x14ac:dyDescent="0.2">
      <c r="A701" s="14"/>
      <c r="B701" s="14"/>
    </row>
    <row r="702" spans="1:2" ht="20.100000000000001" customHeight="1" x14ac:dyDescent="0.2">
      <c r="A702" s="14"/>
      <c r="B702" s="14"/>
    </row>
    <row r="703" spans="1:2" ht="20.100000000000001" customHeight="1" x14ac:dyDescent="0.2">
      <c r="A703" s="14"/>
      <c r="B703" s="14"/>
    </row>
    <row r="704" spans="1:2" ht="20.100000000000001" customHeight="1" x14ac:dyDescent="0.2">
      <c r="A704" s="14"/>
      <c r="B704" s="14"/>
    </row>
    <row r="705" spans="1:2" ht="20.100000000000001" customHeight="1" x14ac:dyDescent="0.2">
      <c r="A705" s="14"/>
      <c r="B705" s="14"/>
    </row>
    <row r="706" spans="1:2" ht="20.100000000000001" customHeight="1" x14ac:dyDescent="0.2">
      <c r="A706" s="14"/>
      <c r="B706" s="14"/>
    </row>
    <row r="707" spans="1:2" ht="20.100000000000001" customHeight="1" x14ac:dyDescent="0.2">
      <c r="A707" s="14"/>
      <c r="B707" s="14"/>
    </row>
    <row r="708" spans="1:2" ht="20.100000000000001" customHeight="1" x14ac:dyDescent="0.2">
      <c r="A708" s="14"/>
      <c r="B708" s="14"/>
    </row>
    <row r="709" spans="1:2" ht="20.100000000000001" customHeight="1" x14ac:dyDescent="0.2">
      <c r="A709" s="14"/>
      <c r="B709" s="14"/>
    </row>
    <row r="710" spans="1:2" ht="20.100000000000001" customHeight="1" x14ac:dyDescent="0.2">
      <c r="A710" s="14"/>
      <c r="B710" s="14"/>
    </row>
    <row r="711" spans="1:2" ht="20.100000000000001" customHeight="1" x14ac:dyDescent="0.2">
      <c r="A711" s="14"/>
      <c r="B711" s="14"/>
    </row>
    <row r="712" spans="1:2" ht="20.100000000000001" customHeight="1" x14ac:dyDescent="0.2">
      <c r="A712" s="14"/>
      <c r="B712" s="14"/>
    </row>
    <row r="713" spans="1:2" ht="20.100000000000001" customHeight="1" x14ac:dyDescent="0.2">
      <c r="A713" s="14"/>
      <c r="B713" s="14"/>
    </row>
    <row r="714" spans="1:2" ht="20.100000000000001" customHeight="1" x14ac:dyDescent="0.2">
      <c r="A714" s="14"/>
      <c r="B714" s="14"/>
    </row>
    <row r="715" spans="1:2" ht="20.100000000000001" customHeight="1" x14ac:dyDescent="0.2">
      <c r="A715" s="14"/>
      <c r="B715" s="14"/>
    </row>
    <row r="716" spans="1:2" ht="20.100000000000001" customHeight="1" x14ac:dyDescent="0.2">
      <c r="A716" s="14"/>
      <c r="B716" s="14"/>
    </row>
    <row r="717" spans="1:2" ht="20.100000000000001" customHeight="1" x14ac:dyDescent="0.2">
      <c r="A717" s="14"/>
      <c r="B717" s="14"/>
    </row>
    <row r="718" spans="1:2" ht="20.100000000000001" customHeight="1" x14ac:dyDescent="0.2">
      <c r="A718" s="14"/>
      <c r="B718" s="14"/>
    </row>
    <row r="719" spans="1:2" ht="20.100000000000001" customHeight="1" x14ac:dyDescent="0.2">
      <c r="A719" s="14"/>
      <c r="B719" s="14"/>
    </row>
    <row r="720" spans="1:2" ht="20.100000000000001" customHeight="1" x14ac:dyDescent="0.2">
      <c r="A720" s="14"/>
      <c r="B720" s="14"/>
    </row>
    <row r="721" spans="1:2" ht="20.100000000000001" customHeight="1" x14ac:dyDescent="0.2">
      <c r="A721" s="14"/>
      <c r="B721" s="14"/>
    </row>
    <row r="722" spans="1:2" ht="20.100000000000001" customHeight="1" x14ac:dyDescent="0.2">
      <c r="A722" s="14"/>
      <c r="B722" s="14"/>
    </row>
    <row r="723" spans="1:2" ht="20.100000000000001" customHeight="1" x14ac:dyDescent="0.2">
      <c r="A723" s="14"/>
      <c r="B723" s="14"/>
    </row>
    <row r="724" spans="1:2" ht="20.100000000000001" customHeight="1" x14ac:dyDescent="0.2">
      <c r="A724" s="14"/>
      <c r="B724" s="14"/>
    </row>
    <row r="725" spans="1:2" ht="20.100000000000001" customHeight="1" x14ac:dyDescent="0.2">
      <c r="A725" s="14"/>
      <c r="B725" s="14"/>
    </row>
    <row r="726" spans="1:2" ht="20.100000000000001" customHeight="1" x14ac:dyDescent="0.2">
      <c r="A726" s="14"/>
      <c r="B726" s="14"/>
    </row>
    <row r="727" spans="1:2" ht="20.100000000000001" customHeight="1" x14ac:dyDescent="0.2">
      <c r="A727" s="14"/>
      <c r="B727" s="14"/>
    </row>
    <row r="728" spans="1:2" ht="20.100000000000001" customHeight="1" x14ac:dyDescent="0.2">
      <c r="A728" s="14"/>
      <c r="B728" s="14"/>
    </row>
    <row r="729" spans="1:2" ht="20.100000000000001" customHeight="1" x14ac:dyDescent="0.2">
      <c r="A729" s="14"/>
      <c r="B729" s="14"/>
    </row>
    <row r="730" spans="1:2" ht="20.100000000000001" customHeight="1" x14ac:dyDescent="0.2">
      <c r="A730" s="14"/>
      <c r="B730" s="14"/>
    </row>
    <row r="731" spans="1:2" ht="20.100000000000001" customHeight="1" x14ac:dyDescent="0.2">
      <c r="A731" s="14"/>
      <c r="B731" s="14"/>
    </row>
    <row r="732" spans="1:2" ht="20.100000000000001" customHeight="1" x14ac:dyDescent="0.2">
      <c r="A732" s="14"/>
      <c r="B732" s="14"/>
    </row>
    <row r="733" spans="1:2" ht="20.100000000000001" customHeight="1" x14ac:dyDescent="0.2">
      <c r="A733" s="14"/>
      <c r="B733" s="14"/>
    </row>
    <row r="734" spans="1:2" ht="20.100000000000001" customHeight="1" x14ac:dyDescent="0.2">
      <c r="A734" s="14"/>
      <c r="B734" s="14"/>
    </row>
    <row r="735" spans="1:2" ht="20.100000000000001" customHeight="1" x14ac:dyDescent="0.2">
      <c r="A735" s="14"/>
      <c r="B735" s="14"/>
    </row>
    <row r="736" spans="1:2" ht="20.100000000000001" customHeight="1" x14ac:dyDescent="0.2">
      <c r="A736" s="14"/>
      <c r="B736" s="14"/>
    </row>
    <row r="737" spans="1:2" ht="20.100000000000001" customHeight="1" x14ac:dyDescent="0.2">
      <c r="A737" s="14"/>
      <c r="B737" s="14"/>
    </row>
    <row r="738" spans="1:2" ht="20.100000000000001" customHeight="1" x14ac:dyDescent="0.2">
      <c r="A738" s="14"/>
      <c r="B738" s="14"/>
    </row>
    <row r="739" spans="1:2" ht="20.100000000000001" customHeight="1" x14ac:dyDescent="0.2">
      <c r="A739" s="14"/>
      <c r="B739" s="14"/>
    </row>
    <row r="740" spans="1:2" ht="20.100000000000001" customHeight="1" x14ac:dyDescent="0.2">
      <c r="A740" s="14"/>
      <c r="B740" s="14"/>
    </row>
    <row r="741" spans="1:2" ht="20.100000000000001" customHeight="1" x14ac:dyDescent="0.2">
      <c r="A741" s="14"/>
      <c r="B741" s="14"/>
    </row>
    <row r="742" spans="1:2" ht="20.100000000000001" customHeight="1" x14ac:dyDescent="0.2">
      <c r="A742" s="14"/>
      <c r="B742" s="14"/>
    </row>
    <row r="743" spans="1:2" ht="20.100000000000001" customHeight="1" x14ac:dyDescent="0.2">
      <c r="A743" s="14"/>
      <c r="B743" s="14"/>
    </row>
    <row r="744" spans="1:2" ht="20.100000000000001" customHeight="1" x14ac:dyDescent="0.2">
      <c r="A744" s="14"/>
      <c r="B744" s="14"/>
    </row>
    <row r="745" spans="1:2" ht="20.100000000000001" customHeight="1" x14ac:dyDescent="0.2">
      <c r="A745" s="14"/>
      <c r="B745" s="14"/>
    </row>
    <row r="746" spans="1:2" ht="20.100000000000001" customHeight="1" x14ac:dyDescent="0.2">
      <c r="A746" s="14"/>
      <c r="B746" s="14"/>
    </row>
    <row r="747" spans="1:2" ht="20.100000000000001" customHeight="1" x14ac:dyDescent="0.2">
      <c r="A747" s="14"/>
      <c r="B747" s="14"/>
    </row>
    <row r="748" spans="1:2" ht="20.100000000000001" customHeight="1" x14ac:dyDescent="0.2">
      <c r="A748" s="14"/>
      <c r="B748" s="14"/>
    </row>
    <row r="749" spans="1:2" ht="20.100000000000001" customHeight="1" x14ac:dyDescent="0.2">
      <c r="A749" s="14"/>
      <c r="B749" s="14"/>
    </row>
    <row r="750" spans="1:2" ht="20.100000000000001" customHeight="1" x14ac:dyDescent="0.2">
      <c r="A750" s="14"/>
      <c r="B750" s="14"/>
    </row>
    <row r="751" spans="1:2" ht="20.100000000000001" customHeight="1" x14ac:dyDescent="0.2">
      <c r="A751" s="14"/>
      <c r="B751" s="14"/>
    </row>
    <row r="752" spans="1:2" ht="20.100000000000001" customHeight="1" x14ac:dyDescent="0.2">
      <c r="A752" s="14"/>
      <c r="B752" s="14"/>
    </row>
    <row r="753" spans="1:2" ht="20.100000000000001" customHeight="1" x14ac:dyDescent="0.2">
      <c r="A753" s="14"/>
      <c r="B753" s="14"/>
    </row>
    <row r="754" spans="1:2" ht="20.100000000000001" customHeight="1" x14ac:dyDescent="0.2">
      <c r="A754" s="14"/>
      <c r="B754" s="14"/>
    </row>
    <row r="755" spans="1:2" ht="20.100000000000001" customHeight="1" x14ac:dyDescent="0.2">
      <c r="A755" s="14"/>
      <c r="B755" s="14"/>
    </row>
    <row r="756" spans="1:2" ht="20.100000000000001" customHeight="1" x14ac:dyDescent="0.2">
      <c r="A756" s="14"/>
      <c r="B756" s="14"/>
    </row>
    <row r="757" spans="1:2" ht="20.100000000000001" customHeight="1" x14ac:dyDescent="0.2">
      <c r="A757" s="14"/>
      <c r="B757" s="14"/>
    </row>
    <row r="758" spans="1:2" ht="20.100000000000001" customHeight="1" x14ac:dyDescent="0.2">
      <c r="A758" s="14"/>
      <c r="B758" s="14"/>
    </row>
    <row r="759" spans="1:2" ht="20.100000000000001" customHeight="1" x14ac:dyDescent="0.2">
      <c r="A759" s="14"/>
      <c r="B759" s="14"/>
    </row>
    <row r="760" spans="1:2" ht="20.100000000000001" customHeight="1" x14ac:dyDescent="0.2">
      <c r="A760" s="14"/>
      <c r="B760" s="14"/>
    </row>
    <row r="761" spans="1:2" ht="20.100000000000001" customHeight="1" x14ac:dyDescent="0.2">
      <c r="A761" s="14"/>
      <c r="B761" s="14"/>
    </row>
    <row r="762" spans="1:2" ht="20.100000000000001" customHeight="1" x14ac:dyDescent="0.2">
      <c r="A762" s="14"/>
      <c r="B762" s="14"/>
    </row>
    <row r="763" spans="1:2" ht="20.100000000000001" customHeight="1" x14ac:dyDescent="0.2">
      <c r="A763" s="14"/>
      <c r="B763" s="14"/>
    </row>
    <row r="764" spans="1:2" ht="20.100000000000001" customHeight="1" x14ac:dyDescent="0.2">
      <c r="A764" s="14"/>
      <c r="B764" s="14"/>
    </row>
    <row r="765" spans="1:2" ht="20.100000000000001" customHeight="1" x14ac:dyDescent="0.2">
      <c r="A765" s="14"/>
      <c r="B765" s="14"/>
    </row>
    <row r="766" spans="1:2" ht="20.100000000000001" customHeight="1" x14ac:dyDescent="0.2">
      <c r="A766" s="14"/>
      <c r="B766" s="14"/>
    </row>
    <row r="767" spans="1:2" ht="20.100000000000001" customHeight="1" x14ac:dyDescent="0.2">
      <c r="A767" s="14"/>
      <c r="B767" s="14"/>
    </row>
    <row r="768" spans="1:2" ht="20.100000000000001" customHeight="1" x14ac:dyDescent="0.2">
      <c r="A768" s="14"/>
      <c r="B768" s="14"/>
    </row>
    <row r="769" spans="1:2" ht="20.100000000000001" customHeight="1" x14ac:dyDescent="0.2">
      <c r="A769" s="14"/>
      <c r="B769" s="14"/>
    </row>
    <row r="770" spans="1:2" ht="20.100000000000001" customHeight="1" x14ac:dyDescent="0.2">
      <c r="A770" s="14"/>
      <c r="B770" s="14"/>
    </row>
    <row r="771" spans="1:2" ht="20.100000000000001" customHeight="1" x14ac:dyDescent="0.2">
      <c r="A771" s="14"/>
      <c r="B771" s="14"/>
    </row>
    <row r="772" spans="1:2" ht="20.100000000000001" customHeight="1" x14ac:dyDescent="0.2">
      <c r="A772" s="14"/>
      <c r="B772" s="14"/>
    </row>
    <row r="773" spans="1:2" ht="20.100000000000001" customHeight="1" x14ac:dyDescent="0.2">
      <c r="A773" s="14"/>
      <c r="B773" s="14"/>
    </row>
    <row r="774" spans="1:2" ht="20.100000000000001" customHeight="1" x14ac:dyDescent="0.2">
      <c r="A774" s="14"/>
      <c r="B774" s="14"/>
    </row>
    <row r="775" spans="1:2" ht="20.100000000000001" customHeight="1" x14ac:dyDescent="0.2">
      <c r="A775" s="14"/>
      <c r="B775" s="14"/>
    </row>
    <row r="776" spans="1:2" ht="20.100000000000001" customHeight="1" x14ac:dyDescent="0.2">
      <c r="A776" s="14"/>
      <c r="B776" s="14"/>
    </row>
    <row r="777" spans="1:2" ht="20.100000000000001" customHeight="1" x14ac:dyDescent="0.2">
      <c r="A777" s="14"/>
      <c r="B777" s="14"/>
    </row>
    <row r="778" spans="1:2" ht="20.100000000000001" customHeight="1" x14ac:dyDescent="0.2">
      <c r="A778" s="14"/>
      <c r="B778" s="14"/>
    </row>
    <row r="779" spans="1:2" ht="20.100000000000001" customHeight="1" x14ac:dyDescent="0.2">
      <c r="A779" s="14"/>
      <c r="B779" s="14"/>
    </row>
    <row r="780" spans="1:2" ht="20.100000000000001" customHeight="1" x14ac:dyDescent="0.2">
      <c r="A780" s="14"/>
      <c r="B780" s="14"/>
    </row>
    <row r="781" spans="1:2" ht="20.100000000000001" customHeight="1" x14ac:dyDescent="0.2">
      <c r="A781" s="14"/>
      <c r="B781" s="14"/>
    </row>
    <row r="782" spans="1:2" ht="20.100000000000001" customHeight="1" x14ac:dyDescent="0.2">
      <c r="A782" s="14"/>
      <c r="B782" s="14"/>
    </row>
    <row r="783" spans="1:2" ht="20.100000000000001" customHeight="1" x14ac:dyDescent="0.2">
      <c r="A783" s="14"/>
      <c r="B783" s="14"/>
    </row>
    <row r="784" spans="1:2" ht="20.100000000000001" customHeight="1" x14ac:dyDescent="0.2">
      <c r="A784" s="14"/>
      <c r="B784" s="14"/>
    </row>
    <row r="785" spans="1:2" ht="20.100000000000001" customHeight="1" x14ac:dyDescent="0.2">
      <c r="A785" s="14"/>
      <c r="B785" s="14"/>
    </row>
    <row r="786" spans="1:2" ht="20.100000000000001" customHeight="1" x14ac:dyDescent="0.2">
      <c r="A786" s="14"/>
      <c r="B786" s="14"/>
    </row>
    <row r="787" spans="1:2" ht="20.100000000000001" customHeight="1" x14ac:dyDescent="0.2">
      <c r="A787" s="14"/>
      <c r="B787" s="14"/>
    </row>
    <row r="788" spans="1:2" ht="20.100000000000001" customHeight="1" x14ac:dyDescent="0.2">
      <c r="A788" s="14"/>
      <c r="B788" s="14"/>
    </row>
    <row r="789" spans="1:2" ht="20.100000000000001" customHeight="1" x14ac:dyDescent="0.2">
      <c r="A789" s="14"/>
      <c r="B789" s="14"/>
    </row>
    <row r="790" spans="1:2" ht="20.100000000000001" customHeight="1" x14ac:dyDescent="0.2">
      <c r="A790" s="14"/>
      <c r="B790" s="14"/>
    </row>
    <row r="791" spans="1:2" ht="20.100000000000001" customHeight="1" x14ac:dyDescent="0.2">
      <c r="A791" s="14"/>
      <c r="B791" s="14"/>
    </row>
    <row r="792" spans="1:2" ht="20.100000000000001" customHeight="1" x14ac:dyDescent="0.2">
      <c r="A792" s="14"/>
      <c r="B792" s="14"/>
    </row>
    <row r="793" spans="1:2" ht="20.100000000000001" customHeight="1" x14ac:dyDescent="0.2">
      <c r="A793" s="14"/>
      <c r="B793" s="14"/>
    </row>
    <row r="794" spans="1:2" ht="20.100000000000001" customHeight="1" x14ac:dyDescent="0.2">
      <c r="A794" s="14"/>
      <c r="B794" s="14"/>
    </row>
    <row r="795" spans="1:2" ht="20.100000000000001" customHeight="1" x14ac:dyDescent="0.2">
      <c r="A795" s="14"/>
      <c r="B795" s="14"/>
    </row>
    <row r="796" spans="1:2" ht="20.100000000000001" customHeight="1" x14ac:dyDescent="0.2">
      <c r="A796" s="14"/>
      <c r="B796" s="14"/>
    </row>
    <row r="797" spans="1:2" ht="20.100000000000001" customHeight="1" x14ac:dyDescent="0.2">
      <c r="A797" s="14"/>
      <c r="B797" s="14"/>
    </row>
    <row r="798" spans="1:2" ht="20.100000000000001" customHeight="1" x14ac:dyDescent="0.2">
      <c r="A798" s="14"/>
      <c r="B798" s="14"/>
    </row>
    <row r="799" spans="1:2" ht="20.100000000000001" customHeight="1" x14ac:dyDescent="0.2">
      <c r="A799" s="14"/>
      <c r="B799" s="14"/>
    </row>
    <row r="800" spans="1:2" ht="20.100000000000001" customHeight="1" x14ac:dyDescent="0.2">
      <c r="A800" s="14"/>
      <c r="B800" s="14"/>
    </row>
    <row r="801" spans="1:2" ht="20.100000000000001" customHeight="1" x14ac:dyDescent="0.2">
      <c r="A801" s="14"/>
      <c r="B801" s="14"/>
    </row>
    <row r="802" spans="1:2" ht="20.100000000000001" customHeight="1" x14ac:dyDescent="0.2">
      <c r="A802" s="14"/>
      <c r="B802" s="14"/>
    </row>
    <row r="803" spans="1:2" ht="20.100000000000001" customHeight="1" x14ac:dyDescent="0.2">
      <c r="A803" s="14"/>
      <c r="B803" s="14"/>
    </row>
    <row r="804" spans="1:2" ht="20.100000000000001" customHeight="1" x14ac:dyDescent="0.2">
      <c r="A804" s="14"/>
      <c r="B804" s="14"/>
    </row>
    <row r="805" spans="1:2" ht="20.100000000000001" customHeight="1" x14ac:dyDescent="0.2">
      <c r="A805" s="14"/>
      <c r="B805" s="14"/>
    </row>
    <row r="806" spans="1:2" ht="20.100000000000001" customHeight="1" x14ac:dyDescent="0.2">
      <c r="A806" s="14"/>
      <c r="B806" s="14"/>
    </row>
    <row r="807" spans="1:2" ht="20.100000000000001" customHeight="1" x14ac:dyDescent="0.2">
      <c r="A807" s="14"/>
      <c r="B807" s="14"/>
    </row>
    <row r="808" spans="1:2" ht="20.100000000000001" customHeight="1" x14ac:dyDescent="0.2">
      <c r="A808" s="14"/>
      <c r="B808" s="14"/>
    </row>
    <row r="809" spans="1:2" ht="20.100000000000001" customHeight="1" x14ac:dyDescent="0.2">
      <c r="A809" s="14"/>
      <c r="B809" s="14"/>
    </row>
    <row r="810" spans="1:2" ht="20.100000000000001" customHeight="1" x14ac:dyDescent="0.2">
      <c r="A810" s="14"/>
      <c r="B810" s="14"/>
    </row>
    <row r="811" spans="1:2" ht="20.100000000000001" customHeight="1" x14ac:dyDescent="0.2">
      <c r="A811" s="14"/>
      <c r="B811" s="14"/>
    </row>
    <row r="812" spans="1:2" ht="20.100000000000001" customHeight="1" x14ac:dyDescent="0.2">
      <c r="A812" s="14"/>
      <c r="B812" s="14"/>
    </row>
    <row r="813" spans="1:2" ht="20.100000000000001" customHeight="1" x14ac:dyDescent="0.2">
      <c r="A813" s="14"/>
      <c r="B813" s="14"/>
    </row>
    <row r="814" spans="1:2" ht="20.100000000000001" customHeight="1" x14ac:dyDescent="0.2">
      <c r="A814" s="14"/>
      <c r="B814" s="14"/>
    </row>
    <row r="815" spans="1:2" ht="20.100000000000001" customHeight="1" x14ac:dyDescent="0.2">
      <c r="A815" s="14"/>
      <c r="B815" s="14"/>
    </row>
    <row r="816" spans="1:2" ht="20.100000000000001" customHeight="1" x14ac:dyDescent="0.2">
      <c r="A816" s="14"/>
      <c r="B816" s="14"/>
    </row>
    <row r="817" spans="1:2" ht="20.100000000000001" customHeight="1" x14ac:dyDescent="0.2">
      <c r="A817" s="14"/>
      <c r="B817" s="14"/>
    </row>
    <row r="818" spans="1:2" ht="20.100000000000001" customHeight="1" x14ac:dyDescent="0.2">
      <c r="A818" s="14"/>
      <c r="B818" s="14"/>
    </row>
    <row r="819" spans="1:2" ht="20.100000000000001" customHeight="1" x14ac:dyDescent="0.2">
      <c r="A819" s="14"/>
      <c r="B819" s="14"/>
    </row>
    <row r="820" spans="1:2" ht="20.100000000000001" customHeight="1" x14ac:dyDescent="0.2">
      <c r="A820" s="14"/>
      <c r="B820" s="14"/>
    </row>
    <row r="821" spans="1:2" ht="20.100000000000001" customHeight="1" x14ac:dyDescent="0.2">
      <c r="A821" s="14"/>
      <c r="B821" s="14"/>
    </row>
    <row r="822" spans="1:2" ht="20.100000000000001" customHeight="1" x14ac:dyDescent="0.2">
      <c r="A822" s="14"/>
      <c r="B822" s="14"/>
    </row>
    <row r="823" spans="1:2" ht="20.100000000000001" customHeight="1" x14ac:dyDescent="0.2">
      <c r="A823" s="14"/>
      <c r="B823" s="14"/>
    </row>
    <row r="824" spans="1:2" ht="20.100000000000001" customHeight="1" x14ac:dyDescent="0.2">
      <c r="A824" s="14"/>
      <c r="B824" s="14"/>
    </row>
    <row r="825" spans="1:2" ht="20.100000000000001" customHeight="1" x14ac:dyDescent="0.2">
      <c r="A825" s="14"/>
      <c r="B825" s="14"/>
    </row>
    <row r="826" spans="1:2" ht="20.100000000000001" customHeight="1" x14ac:dyDescent="0.2">
      <c r="A826" s="14"/>
      <c r="B826" s="14"/>
    </row>
    <row r="827" spans="1:2" ht="20.100000000000001" customHeight="1" x14ac:dyDescent="0.2">
      <c r="A827" s="14"/>
      <c r="B827" s="14"/>
    </row>
    <row r="828" spans="1:2" ht="20.100000000000001" customHeight="1" x14ac:dyDescent="0.2">
      <c r="A828" s="14"/>
      <c r="B828" s="14"/>
    </row>
    <row r="829" spans="1:2" ht="20.100000000000001" customHeight="1" x14ac:dyDescent="0.2">
      <c r="A829" s="14"/>
      <c r="B829" s="14"/>
    </row>
    <row r="830" spans="1:2" ht="20.100000000000001" customHeight="1" x14ac:dyDescent="0.2">
      <c r="A830" s="14"/>
      <c r="B830" s="14"/>
    </row>
    <row r="831" spans="1:2" ht="20.100000000000001" customHeight="1" x14ac:dyDescent="0.2">
      <c r="A831" s="14"/>
      <c r="B831" s="14"/>
    </row>
    <row r="832" spans="1:2" ht="20.100000000000001" customHeight="1" x14ac:dyDescent="0.2">
      <c r="A832" s="14"/>
      <c r="B832" s="14"/>
    </row>
    <row r="833" spans="1:2" ht="20.100000000000001" customHeight="1" x14ac:dyDescent="0.2">
      <c r="A833" s="14"/>
      <c r="B833" s="14"/>
    </row>
    <row r="834" spans="1:2" ht="20.100000000000001" customHeight="1" x14ac:dyDescent="0.2">
      <c r="A834" s="14"/>
      <c r="B834" s="14"/>
    </row>
    <row r="835" spans="1:2" ht="20.100000000000001" customHeight="1" x14ac:dyDescent="0.2">
      <c r="A835" s="14"/>
      <c r="B835" s="14"/>
    </row>
    <row r="836" spans="1:2" ht="20.100000000000001" customHeight="1" x14ac:dyDescent="0.2">
      <c r="A836" s="14"/>
      <c r="B836" s="14"/>
    </row>
    <row r="837" spans="1:2" ht="20.100000000000001" customHeight="1" x14ac:dyDescent="0.2">
      <c r="A837" s="14"/>
      <c r="B837" s="14"/>
    </row>
    <row r="838" spans="1:2" ht="20.100000000000001" customHeight="1" x14ac:dyDescent="0.2">
      <c r="A838" s="14"/>
      <c r="B838" s="14"/>
    </row>
    <row r="839" spans="1:2" ht="20.100000000000001" customHeight="1" x14ac:dyDescent="0.2">
      <c r="A839" s="14"/>
      <c r="B839" s="14"/>
    </row>
    <row r="840" spans="1:2" ht="20.100000000000001" customHeight="1" x14ac:dyDescent="0.2">
      <c r="A840" s="14"/>
      <c r="B840" s="14"/>
    </row>
    <row r="841" spans="1:2" ht="20.100000000000001" customHeight="1" x14ac:dyDescent="0.2">
      <c r="A841" s="14"/>
      <c r="B841" s="14"/>
    </row>
    <row r="842" spans="1:2" ht="20.100000000000001" customHeight="1" x14ac:dyDescent="0.2">
      <c r="A842" s="14"/>
      <c r="B842" s="14"/>
    </row>
    <row r="843" spans="1:2" ht="20.100000000000001" customHeight="1" x14ac:dyDescent="0.2">
      <c r="A843" s="14"/>
      <c r="B843" s="14"/>
    </row>
    <row r="844" spans="1:2" ht="20.100000000000001" customHeight="1" x14ac:dyDescent="0.2">
      <c r="A844" s="14"/>
      <c r="B844" s="14"/>
    </row>
    <row r="845" spans="1:2" ht="20.100000000000001" customHeight="1" x14ac:dyDescent="0.2">
      <c r="A845" s="14"/>
      <c r="B845" s="14"/>
    </row>
    <row r="846" spans="1:2" ht="20.100000000000001" customHeight="1" x14ac:dyDescent="0.2">
      <c r="A846" s="14"/>
      <c r="B846" s="14"/>
    </row>
    <row r="847" spans="1:2" ht="20.100000000000001" customHeight="1" x14ac:dyDescent="0.2">
      <c r="A847" s="14"/>
      <c r="B847" s="14"/>
    </row>
    <row r="848" spans="1:2" ht="20.100000000000001" customHeight="1" x14ac:dyDescent="0.2">
      <c r="A848" s="14"/>
      <c r="B848" s="14"/>
    </row>
    <row r="849" spans="1:2" ht="20.100000000000001" customHeight="1" x14ac:dyDescent="0.2">
      <c r="A849" s="14"/>
      <c r="B849" s="14"/>
    </row>
    <row r="850" spans="1:2" ht="20.100000000000001" customHeight="1" x14ac:dyDescent="0.2">
      <c r="A850" s="14"/>
      <c r="B850" s="14"/>
    </row>
    <row r="851" spans="1:2" ht="20.100000000000001" customHeight="1" x14ac:dyDescent="0.2">
      <c r="A851" s="14"/>
      <c r="B851" s="14"/>
    </row>
    <row r="852" spans="1:2" ht="20.100000000000001" customHeight="1" x14ac:dyDescent="0.2">
      <c r="A852" s="14"/>
      <c r="B852" s="14"/>
    </row>
    <row r="853" spans="1:2" ht="20.100000000000001" customHeight="1" x14ac:dyDescent="0.2">
      <c r="A853" s="14"/>
      <c r="B853" s="14"/>
    </row>
    <row r="854" spans="1:2" ht="20.100000000000001" customHeight="1" x14ac:dyDescent="0.2">
      <c r="A854" s="14"/>
      <c r="B854" s="14"/>
    </row>
    <row r="855" spans="1:2" ht="20.100000000000001" customHeight="1" x14ac:dyDescent="0.2">
      <c r="A855" s="14"/>
      <c r="B855" s="14"/>
    </row>
    <row r="856" spans="1:2" ht="20.100000000000001" customHeight="1" x14ac:dyDescent="0.2">
      <c r="A856" s="14"/>
      <c r="B856" s="14"/>
    </row>
    <row r="857" spans="1:2" ht="20.100000000000001" customHeight="1" x14ac:dyDescent="0.2">
      <c r="A857" s="14"/>
      <c r="B857" s="14"/>
    </row>
    <row r="858" spans="1:2" ht="20.100000000000001" customHeight="1" x14ac:dyDescent="0.2">
      <c r="A858" s="14"/>
      <c r="B858" s="14"/>
    </row>
    <row r="859" spans="1:2" ht="20.100000000000001" customHeight="1" x14ac:dyDescent="0.2">
      <c r="A859" s="14"/>
      <c r="B859" s="14"/>
    </row>
    <row r="860" spans="1:2" ht="20.100000000000001" customHeight="1" x14ac:dyDescent="0.2">
      <c r="A860" s="14"/>
      <c r="B860" s="14"/>
    </row>
  </sheetData>
  <dataValidations count="2">
    <dataValidation showDropDown="1" showInputMessage="1" showErrorMessage="1" sqref="G67:G82 G18:G64 G5:G16"/>
    <dataValidation type="list" showDropDown="1" showInputMessage="1" showErrorMessage="1" sqref="G65:G66">
      <formula1>Item</formula1>
    </dataValidation>
  </dataValidations>
  <pageMargins left="0.7" right="0.7" top="0.75" bottom="0.75" header="0.3" footer="0.3"/>
  <ignoredErrors>
    <ignoredError sqref="W2:W8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[2]Tablas!#REF!</xm:f>
          </x14:formula1>
          <xm:sqref>A2:A82</xm:sqref>
        </x14:dataValidation>
        <x14:dataValidation type="list" allowBlank="1" showInputMessage="1" showErrorMessage="1">
          <x14:formula1>
            <xm:f>[2]Tablas!#REF!</xm:f>
          </x14:formula1>
          <xm:sqref>C2:C82</xm:sqref>
        </x14:dataValidation>
        <x14:dataValidation type="list" allowBlank="1" showInputMessage="1" showErrorMessage="1">
          <x14:formula1>
            <xm:f>[2]Tablas!#REF!</xm:f>
          </x14:formula1>
          <xm:sqref>B2:B82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1" topLeftCell="A2" activePane="bottomLeft" state="frozen"/>
      <selection pane="bottomLeft" activeCell="C61" sqref="C61"/>
    </sheetView>
  </sheetViews>
  <sheetFormatPr baseColWidth="10" defaultRowHeight="12.75" x14ac:dyDescent="0.2"/>
  <cols>
    <col min="1" max="1" width="22" bestFit="1" customWidth="1"/>
    <col min="2" max="2" width="42.140625" customWidth="1"/>
    <col min="3" max="3" width="17.85546875" style="67" bestFit="1" customWidth="1"/>
    <col min="4" max="4" width="14.7109375" style="67" bestFit="1" customWidth="1"/>
    <col min="5" max="5" width="85.7109375" bestFit="1" customWidth="1"/>
    <col min="6" max="6" width="17.85546875" bestFit="1" customWidth="1"/>
    <col min="7" max="7" width="28.85546875" bestFit="1" customWidth="1"/>
    <col min="8" max="8" width="15.140625" bestFit="1" customWidth="1"/>
  </cols>
  <sheetData>
    <row r="1" spans="1:8" s="55" customFormat="1" ht="25.5" x14ac:dyDescent="0.2">
      <c r="A1" s="89" t="s">
        <v>262</v>
      </c>
      <c r="B1" s="89" t="s">
        <v>263</v>
      </c>
      <c r="C1" s="90">
        <v>2022</v>
      </c>
      <c r="D1" s="91" t="s">
        <v>264</v>
      </c>
      <c r="E1" s="92" t="s">
        <v>182</v>
      </c>
      <c r="F1" s="92" t="s">
        <v>265</v>
      </c>
      <c r="G1" s="92" t="s">
        <v>308</v>
      </c>
      <c r="H1" s="92" t="s">
        <v>266</v>
      </c>
    </row>
    <row r="2" spans="1:8" x14ac:dyDescent="0.2">
      <c r="A2" s="54" t="s">
        <v>267</v>
      </c>
      <c r="B2" s="54" t="s">
        <v>268</v>
      </c>
      <c r="C2" s="56">
        <f>+'[1]Gastos de Personal'!B2</f>
        <v>4066699888</v>
      </c>
      <c r="D2" s="57" t="s">
        <v>269</v>
      </c>
      <c r="E2" s="58"/>
      <c r="F2" s="58"/>
      <c r="G2" t="s">
        <v>270</v>
      </c>
    </row>
    <row r="3" spans="1:8" x14ac:dyDescent="0.2">
      <c r="A3" s="54" t="s">
        <v>267</v>
      </c>
      <c r="B3" s="59" t="s">
        <v>5</v>
      </c>
      <c r="C3" s="56">
        <f>+'[1]Gastos de Personal'!B3</f>
        <v>20575428</v>
      </c>
      <c r="D3" s="57" t="s">
        <v>269</v>
      </c>
      <c r="E3" s="58"/>
      <c r="F3" s="58"/>
      <c r="G3" t="s">
        <v>270</v>
      </c>
    </row>
    <row r="4" spans="1:8" x14ac:dyDescent="0.2">
      <c r="A4" s="54" t="s">
        <v>267</v>
      </c>
      <c r="B4" s="59" t="s">
        <v>271</v>
      </c>
      <c r="C4" s="56">
        <f>+'[1]Gastos de Personal'!B4</f>
        <v>174527502</v>
      </c>
      <c r="D4" s="57" t="s">
        <v>269</v>
      </c>
      <c r="E4" s="58"/>
      <c r="F4" s="58"/>
      <c r="G4" t="s">
        <v>270</v>
      </c>
    </row>
    <row r="5" spans="1:8" x14ac:dyDescent="0.2">
      <c r="A5" s="54" t="s">
        <v>267</v>
      </c>
      <c r="B5" s="54" t="s">
        <v>272</v>
      </c>
      <c r="C5" s="56">
        <f>+'[1]Gastos de Personal'!B5</f>
        <v>363163016</v>
      </c>
      <c r="D5" s="57" t="s">
        <v>269</v>
      </c>
      <c r="E5" s="58"/>
      <c r="F5" s="58"/>
      <c r="G5" t="s">
        <v>270</v>
      </c>
    </row>
    <row r="6" spans="1:8" x14ac:dyDescent="0.2">
      <c r="A6" s="54" t="s">
        <v>267</v>
      </c>
      <c r="B6" s="54" t="s">
        <v>29</v>
      </c>
      <c r="C6" s="56">
        <f>+'[1]Gastos de Personal'!B6</f>
        <v>246652455</v>
      </c>
      <c r="D6" s="57" t="s">
        <v>269</v>
      </c>
      <c r="E6" s="58"/>
      <c r="F6" s="58"/>
      <c r="G6" t="s">
        <v>270</v>
      </c>
    </row>
    <row r="7" spans="1:8" x14ac:dyDescent="0.2">
      <c r="A7" s="54" t="s">
        <v>267</v>
      </c>
      <c r="B7" s="54" t="s">
        <v>273</v>
      </c>
      <c r="C7" s="56">
        <f>+'[1]Gastos de Personal'!B7</f>
        <v>22592776</v>
      </c>
      <c r="D7" s="57" t="s">
        <v>269</v>
      </c>
      <c r="E7" s="58"/>
      <c r="F7" s="58"/>
      <c r="G7" t="s">
        <v>270</v>
      </c>
    </row>
    <row r="8" spans="1:8" x14ac:dyDescent="0.2">
      <c r="A8" s="54" t="s">
        <v>267</v>
      </c>
      <c r="B8" s="54" t="s">
        <v>274</v>
      </c>
      <c r="C8" s="56">
        <f>+'[1]Gastos de Personal'!B8</f>
        <v>174527502</v>
      </c>
      <c r="D8" s="57" t="s">
        <v>269</v>
      </c>
      <c r="E8" s="58"/>
      <c r="F8" s="58"/>
      <c r="G8" t="s">
        <v>270</v>
      </c>
    </row>
    <row r="9" spans="1:8" x14ac:dyDescent="0.2">
      <c r="A9" s="54" t="s">
        <v>267</v>
      </c>
      <c r="B9" s="54" t="s">
        <v>275</v>
      </c>
      <c r="C9" s="56">
        <f>+'[1]Gastos de Personal'!B9</f>
        <v>118613420</v>
      </c>
      <c r="D9" s="57" t="s">
        <v>269</v>
      </c>
      <c r="E9" s="58"/>
      <c r="F9" s="58"/>
      <c r="G9" t="s">
        <v>270</v>
      </c>
    </row>
    <row r="10" spans="1:8" x14ac:dyDescent="0.2">
      <c r="A10" s="54" t="s">
        <v>267</v>
      </c>
      <c r="B10" s="54" t="s">
        <v>276</v>
      </c>
      <c r="C10" s="56">
        <f>+'[1]Gastos de Personal'!B10</f>
        <v>78071456</v>
      </c>
      <c r="D10" s="57" t="s">
        <v>269</v>
      </c>
      <c r="E10" s="58"/>
      <c r="F10" s="58"/>
      <c r="G10" t="s">
        <v>270</v>
      </c>
    </row>
    <row r="11" spans="1:8" x14ac:dyDescent="0.2">
      <c r="A11" s="54" t="s">
        <v>267</v>
      </c>
      <c r="B11" s="54" t="s">
        <v>277</v>
      </c>
      <c r="C11" s="56">
        <f>+'[1]Gastos de Personal'!B11</f>
        <v>534304943</v>
      </c>
      <c r="D11" s="57" t="s">
        <v>269</v>
      </c>
      <c r="E11" s="58"/>
      <c r="F11" s="58"/>
      <c r="G11" t="s">
        <v>270</v>
      </c>
    </row>
    <row r="12" spans="1:8" x14ac:dyDescent="0.2">
      <c r="A12" s="54" t="s">
        <v>267</v>
      </c>
      <c r="B12" s="54" t="s">
        <v>278</v>
      </c>
      <c r="C12" s="56">
        <f>+'[1]Gastos de Personal'!B12</f>
        <v>388224933</v>
      </c>
      <c r="D12" s="57" t="s">
        <v>269</v>
      </c>
      <c r="E12" s="58"/>
      <c r="F12" s="58"/>
      <c r="G12" t="s">
        <v>270</v>
      </c>
    </row>
    <row r="13" spans="1:8" x14ac:dyDescent="0.2">
      <c r="A13" s="54" t="s">
        <v>267</v>
      </c>
      <c r="B13" s="54" t="s">
        <v>279</v>
      </c>
      <c r="C13" s="56">
        <f>+'[1]Gastos de Personal'!B13</f>
        <v>192063848</v>
      </c>
      <c r="D13" s="57" t="s">
        <v>269</v>
      </c>
      <c r="E13" s="58"/>
      <c r="F13" s="58"/>
      <c r="G13" t="s">
        <v>270</v>
      </c>
    </row>
    <row r="14" spans="1:8" x14ac:dyDescent="0.2">
      <c r="A14" s="54" t="s">
        <v>267</v>
      </c>
      <c r="B14" s="54" t="s">
        <v>280</v>
      </c>
      <c r="C14" s="56">
        <f>+'[1]Gastos de Personal'!B14</f>
        <v>95440071</v>
      </c>
      <c r="D14" s="57" t="s">
        <v>269</v>
      </c>
      <c r="E14" s="58"/>
      <c r="F14" s="58"/>
      <c r="G14" t="s">
        <v>270</v>
      </c>
    </row>
    <row r="15" spans="1:8" x14ac:dyDescent="0.2">
      <c r="A15" s="59" t="s">
        <v>267</v>
      </c>
      <c r="B15" s="54" t="s">
        <v>281</v>
      </c>
      <c r="C15" s="56">
        <f>+'[1]Gastos de Personal'!B15</f>
        <v>144047886</v>
      </c>
      <c r="D15" s="57" t="s">
        <v>269</v>
      </c>
      <c r="E15" s="58"/>
      <c r="F15" s="58"/>
      <c r="G15" t="s">
        <v>270</v>
      </c>
    </row>
    <row r="16" spans="1:8" x14ac:dyDescent="0.2">
      <c r="A16" s="59" t="s">
        <v>267</v>
      </c>
      <c r="B16" s="54" t="s">
        <v>282</v>
      </c>
      <c r="C16" s="56">
        <f>+'[1]Gastos de Personal'!B16</f>
        <v>96031924</v>
      </c>
      <c r="D16" s="57" t="s">
        <v>269</v>
      </c>
      <c r="E16" s="58"/>
      <c r="F16" s="58"/>
      <c r="G16" t="s">
        <v>270</v>
      </c>
    </row>
    <row r="17" spans="1:10" ht="15" x14ac:dyDescent="0.25">
      <c r="A17" s="59" t="s">
        <v>267</v>
      </c>
      <c r="B17" s="54" t="s">
        <v>283</v>
      </c>
      <c r="C17" s="56">
        <f>+'[1]Gastos de Personal'!B17</f>
        <v>440656671</v>
      </c>
      <c r="D17" s="57" t="s">
        <v>269</v>
      </c>
      <c r="E17" s="58" t="str">
        <f>+'[1]Gastos de Personal'!E17</f>
        <v>Incluye cesantías e intereses a las cesantías</v>
      </c>
      <c r="F17" s="60">
        <f>SUM(C2:C17)</f>
        <v>7156193719</v>
      </c>
      <c r="G17" t="s">
        <v>270</v>
      </c>
      <c r="H17" s="61">
        <f>+F17-'[1]Vinculados 2022 escn 123'!G93</f>
        <v>0</v>
      </c>
      <c r="J17" s="62"/>
    </row>
    <row r="18" spans="1:10" x14ac:dyDescent="0.2">
      <c r="A18" s="59" t="s">
        <v>284</v>
      </c>
      <c r="B18" s="63" t="s">
        <v>285</v>
      </c>
      <c r="C18" s="56">
        <f>+'[1]Gastos Generales'!F2</f>
        <v>4000000</v>
      </c>
      <c r="D18" s="57" t="s">
        <v>286</v>
      </c>
      <c r="E18" s="58"/>
      <c r="F18" s="58"/>
      <c r="G18" s="64" t="s">
        <v>287</v>
      </c>
    </row>
    <row r="19" spans="1:10" x14ac:dyDescent="0.2">
      <c r="A19" s="59" t="s">
        <v>284</v>
      </c>
      <c r="B19" s="54" t="s">
        <v>288</v>
      </c>
      <c r="C19" s="56">
        <f>+'[1]Gastos Generales'!F7+'[1]Gastos Generales'!F6+'[1]Gastos Generales'!F5+'[1]Gastos Generales'!F4+'[1]Gastos Generales'!F3</f>
        <v>29900000</v>
      </c>
      <c r="D19" s="57" t="s">
        <v>289</v>
      </c>
      <c r="E19" s="54" t="s">
        <v>35</v>
      </c>
      <c r="F19" s="60"/>
      <c r="G19" s="64" t="s">
        <v>287</v>
      </c>
    </row>
    <row r="20" spans="1:10" x14ac:dyDescent="0.2">
      <c r="A20" s="59" t="s">
        <v>284</v>
      </c>
      <c r="B20" s="54" t="s">
        <v>255</v>
      </c>
      <c r="C20" s="56">
        <f>+'[1]Gastos Generales'!F8</f>
        <v>20000000</v>
      </c>
      <c r="D20" s="57" t="s">
        <v>289</v>
      </c>
      <c r="E20" s="58" t="s">
        <v>154</v>
      </c>
      <c r="F20" s="58"/>
      <c r="G20" s="64" t="s">
        <v>287</v>
      </c>
    </row>
    <row r="21" spans="1:10" x14ac:dyDescent="0.2">
      <c r="A21" s="59" t="s">
        <v>284</v>
      </c>
      <c r="B21" s="54" t="s">
        <v>242</v>
      </c>
      <c r="C21" s="56">
        <f>+'[1]Gastos Generales'!F9</f>
        <v>10000000</v>
      </c>
      <c r="D21" s="57" t="s">
        <v>289</v>
      </c>
      <c r="E21" s="58" t="s">
        <v>156</v>
      </c>
      <c r="F21" s="58"/>
      <c r="G21" s="64" t="s">
        <v>287</v>
      </c>
    </row>
    <row r="22" spans="1:10" x14ac:dyDescent="0.2">
      <c r="A22" s="59" t="s">
        <v>284</v>
      </c>
      <c r="B22" s="54" t="s">
        <v>290</v>
      </c>
      <c r="C22" s="56">
        <f>+'[1]Personal de apoyo'!M2+'[1]Gastos Generales'!F12</f>
        <v>33447559</v>
      </c>
      <c r="D22" s="57" t="s">
        <v>269</v>
      </c>
      <c r="E22" s="54" t="s">
        <v>35</v>
      </c>
      <c r="F22" s="58"/>
      <c r="G22" s="64" t="s">
        <v>287</v>
      </c>
    </row>
    <row r="23" spans="1:10" x14ac:dyDescent="0.2">
      <c r="A23" s="59" t="s">
        <v>284</v>
      </c>
      <c r="B23" s="54" t="s">
        <v>290</v>
      </c>
      <c r="C23" s="56">
        <f>+'[1]Gastos Generales'!F10+'[1]Gastos Generales'!F11+'[1]Gastos Generales'!F13+'[1]Gastos Generales'!F14+'[1]Gastos Generales'!F15+'[1]Gastos Generales'!F16+'[1]Gastos Generales'!F17+'[1]Gastos Generales'!F18-(1282699)</f>
        <v>58956501</v>
      </c>
      <c r="D23" s="57" t="s">
        <v>289</v>
      </c>
      <c r="E23" s="54" t="s">
        <v>35</v>
      </c>
      <c r="F23" s="58"/>
      <c r="G23" s="64" t="s">
        <v>287</v>
      </c>
    </row>
    <row r="24" spans="1:10" x14ac:dyDescent="0.2">
      <c r="A24" s="59" t="s">
        <v>284</v>
      </c>
      <c r="B24" s="54" t="s">
        <v>290</v>
      </c>
      <c r="C24" s="56">
        <v>1282699</v>
      </c>
      <c r="D24" s="57" t="s">
        <v>286</v>
      </c>
      <c r="E24" s="54" t="s">
        <v>35</v>
      </c>
      <c r="F24" s="58"/>
      <c r="G24" s="64" t="s">
        <v>287</v>
      </c>
    </row>
    <row r="25" spans="1:10" x14ac:dyDescent="0.2">
      <c r="A25" s="59" t="s">
        <v>284</v>
      </c>
      <c r="B25" s="59" t="s">
        <v>291</v>
      </c>
      <c r="C25" s="56">
        <f>+'[1]Gastos Generales'!F19</f>
        <v>13700000</v>
      </c>
      <c r="D25" s="57" t="s">
        <v>289</v>
      </c>
      <c r="E25" s="54" t="s">
        <v>35</v>
      </c>
      <c r="F25" s="58"/>
      <c r="G25" s="64" t="s">
        <v>287</v>
      </c>
    </row>
    <row r="26" spans="1:10" x14ac:dyDescent="0.2">
      <c r="A26" s="59" t="s">
        <v>284</v>
      </c>
      <c r="B26" s="54" t="s">
        <v>243</v>
      </c>
      <c r="C26" s="56">
        <f>+'[1]Gastos Generales'!F20+'[1]Gastos Generales'!F21+'[1]Gastos Generales'!F22</f>
        <v>285800000</v>
      </c>
      <c r="D26" s="57" t="s">
        <v>269</v>
      </c>
      <c r="E26" s="58" t="s">
        <v>292</v>
      </c>
      <c r="F26" s="58"/>
      <c r="G26" s="64" t="s">
        <v>287</v>
      </c>
    </row>
    <row r="27" spans="1:10" x14ac:dyDescent="0.2">
      <c r="A27" s="59" t="s">
        <v>284</v>
      </c>
      <c r="B27" s="54" t="s">
        <v>256</v>
      </c>
      <c r="C27" s="56">
        <f>+'[1]Gastos Generales'!F23</f>
        <v>8931246.0000000037</v>
      </c>
      <c r="D27" s="57" t="s">
        <v>269</v>
      </c>
      <c r="E27" s="58" t="s">
        <v>33</v>
      </c>
      <c r="F27" s="58"/>
      <c r="G27" s="64" t="s">
        <v>287</v>
      </c>
    </row>
    <row r="28" spans="1:10" x14ac:dyDescent="0.2">
      <c r="A28" s="59" t="s">
        <v>284</v>
      </c>
      <c r="B28" s="54" t="s">
        <v>251</v>
      </c>
      <c r="C28" s="56">
        <f>+'[1]Gastos Generales'!F24-(201486)</f>
        <v>14798514</v>
      </c>
      <c r="D28" s="57" t="s">
        <v>289</v>
      </c>
      <c r="E28" s="58" t="s">
        <v>44</v>
      </c>
      <c r="F28" s="58"/>
      <c r="G28" s="64" t="s">
        <v>287</v>
      </c>
    </row>
    <row r="29" spans="1:10" x14ac:dyDescent="0.2">
      <c r="A29" s="59" t="s">
        <v>284</v>
      </c>
      <c r="B29" s="54" t="s">
        <v>251</v>
      </c>
      <c r="C29" s="56">
        <v>201486</v>
      </c>
      <c r="D29" s="57" t="s">
        <v>286</v>
      </c>
      <c r="E29" s="58" t="s">
        <v>44</v>
      </c>
      <c r="F29" s="58"/>
      <c r="G29" s="64" t="s">
        <v>287</v>
      </c>
    </row>
    <row r="30" spans="1:10" x14ac:dyDescent="0.2">
      <c r="A30" s="59" t="s">
        <v>284</v>
      </c>
      <c r="B30" s="54" t="s">
        <v>293</v>
      </c>
      <c r="C30" s="56">
        <f>+'[1]Gastos Generales'!F29+'[1]Gastos Generales'!F28+'[1]Gastos Generales'!F27</f>
        <v>58206437</v>
      </c>
      <c r="D30" s="57" t="s">
        <v>269</v>
      </c>
      <c r="E30" s="58" t="s">
        <v>44</v>
      </c>
      <c r="F30" s="58"/>
      <c r="G30" s="64" t="s">
        <v>287</v>
      </c>
    </row>
    <row r="31" spans="1:10" x14ac:dyDescent="0.2">
      <c r="A31" s="59" t="s">
        <v>284</v>
      </c>
      <c r="B31" s="54" t="s">
        <v>244</v>
      </c>
      <c r="C31" s="56">
        <f>+'[1]Gastos Generales'!F30-(85776087)</f>
        <v>353394028</v>
      </c>
      <c r="D31" s="57" t="s">
        <v>286</v>
      </c>
      <c r="E31" s="58"/>
      <c r="F31" s="58"/>
      <c r="G31" s="64" t="s">
        <v>287</v>
      </c>
    </row>
    <row r="32" spans="1:10" x14ac:dyDescent="0.2">
      <c r="A32" s="59" t="s">
        <v>284</v>
      </c>
      <c r="B32" s="54" t="s">
        <v>245</v>
      </c>
      <c r="C32" s="56">
        <f>+'[1]Gastos Generales'!F31</f>
        <v>149940000</v>
      </c>
      <c r="D32" s="57" t="s">
        <v>289</v>
      </c>
      <c r="E32" s="58"/>
      <c r="F32" s="58"/>
      <c r="G32" s="64" t="s">
        <v>287</v>
      </c>
    </row>
    <row r="33" spans="1:8" x14ac:dyDescent="0.2">
      <c r="A33" s="59" t="s">
        <v>284</v>
      </c>
      <c r="B33" s="54" t="s">
        <v>246</v>
      </c>
      <c r="C33" s="56">
        <f>+'[1]Gastos Generales'!F32</f>
        <v>17250000</v>
      </c>
      <c r="D33" s="57" t="s">
        <v>289</v>
      </c>
      <c r="E33" s="58"/>
      <c r="F33" s="58"/>
      <c r="G33" s="64" t="s">
        <v>287</v>
      </c>
    </row>
    <row r="34" spans="1:8" x14ac:dyDescent="0.2">
      <c r="A34" s="59" t="s">
        <v>284</v>
      </c>
      <c r="B34" s="54" t="s">
        <v>294</v>
      </c>
      <c r="C34" s="56">
        <f>+'[1]Gastos Generales'!F33</f>
        <v>7200000</v>
      </c>
      <c r="D34" s="57" t="s">
        <v>289</v>
      </c>
      <c r="E34" s="58" t="s">
        <v>44</v>
      </c>
      <c r="F34" s="58"/>
      <c r="G34" s="64" t="s">
        <v>287</v>
      </c>
    </row>
    <row r="35" spans="1:8" x14ac:dyDescent="0.2">
      <c r="A35" s="59" t="s">
        <v>284</v>
      </c>
      <c r="B35" s="65" t="s">
        <v>295</v>
      </c>
      <c r="C35" s="56">
        <f>+'[1]Gastos Generales'!F34</f>
        <v>200000000</v>
      </c>
      <c r="D35" s="57" t="s">
        <v>269</v>
      </c>
      <c r="E35" s="54" t="s">
        <v>35</v>
      </c>
      <c r="F35" s="58"/>
      <c r="G35" s="64" t="s">
        <v>287</v>
      </c>
    </row>
    <row r="36" spans="1:8" x14ac:dyDescent="0.2">
      <c r="A36" s="59" t="s">
        <v>284</v>
      </c>
      <c r="B36" s="54" t="s">
        <v>296</v>
      </c>
      <c r="C36" s="56">
        <f>+'[1]Gastos Generales'!F35-(201486)</f>
        <v>198514</v>
      </c>
      <c r="D36" s="57" t="s">
        <v>286</v>
      </c>
      <c r="E36" s="54" t="s">
        <v>35</v>
      </c>
      <c r="F36" s="58"/>
      <c r="G36" s="64" t="s">
        <v>287</v>
      </c>
    </row>
    <row r="37" spans="1:8" x14ac:dyDescent="0.2">
      <c r="A37" s="59" t="s">
        <v>284</v>
      </c>
      <c r="B37" s="54" t="s">
        <v>296</v>
      </c>
      <c r="C37" s="56">
        <v>201486</v>
      </c>
      <c r="D37" s="57" t="s">
        <v>269</v>
      </c>
      <c r="E37" s="54" t="s">
        <v>35</v>
      </c>
      <c r="F37" s="58"/>
      <c r="G37" s="64" t="s">
        <v>287</v>
      </c>
    </row>
    <row r="38" spans="1:8" x14ac:dyDescent="0.2">
      <c r="A38" s="59" t="s">
        <v>284</v>
      </c>
      <c r="B38" s="54" t="s">
        <v>297</v>
      </c>
      <c r="C38" s="56">
        <f>+'[1]Gastos Generales'!F36</f>
        <v>70000000</v>
      </c>
      <c r="D38" s="57" t="s">
        <v>289</v>
      </c>
      <c r="E38" s="58" t="s">
        <v>170</v>
      </c>
      <c r="F38" s="58"/>
      <c r="G38" s="64" t="s">
        <v>287</v>
      </c>
    </row>
    <row r="39" spans="1:8" x14ac:dyDescent="0.2">
      <c r="A39" s="59" t="s">
        <v>284</v>
      </c>
      <c r="B39" s="54" t="s">
        <v>298</v>
      </c>
      <c r="C39" s="56">
        <f>+'[1]Gastos Generales'!F38</f>
        <v>33673108</v>
      </c>
      <c r="D39" s="57" t="s">
        <v>289</v>
      </c>
      <c r="E39" s="58"/>
      <c r="F39" s="58"/>
      <c r="G39" s="54" t="s">
        <v>298</v>
      </c>
    </row>
    <row r="40" spans="1:8" x14ac:dyDescent="0.2">
      <c r="A40" s="59" t="s">
        <v>284</v>
      </c>
      <c r="B40" s="54" t="s">
        <v>299</v>
      </c>
      <c r="C40" s="56">
        <f>+'[1]TF GH'!B2</f>
        <v>10000</v>
      </c>
      <c r="D40" s="57" t="s">
        <v>286</v>
      </c>
      <c r="E40" s="58"/>
      <c r="F40" s="58"/>
      <c r="G40" s="54" t="s">
        <v>298</v>
      </c>
    </row>
    <row r="41" spans="1:8" x14ac:dyDescent="0.2">
      <c r="A41" s="59" t="s">
        <v>284</v>
      </c>
      <c r="B41" s="54" t="s">
        <v>300</v>
      </c>
      <c r="C41" s="56">
        <f>+'[1]TF GH'!B3</f>
        <v>67638904</v>
      </c>
      <c r="D41" s="57" t="s">
        <v>269</v>
      </c>
      <c r="E41" s="58"/>
      <c r="F41" s="58"/>
      <c r="G41" s="64" t="s">
        <v>287</v>
      </c>
    </row>
    <row r="42" spans="1:8" x14ac:dyDescent="0.2">
      <c r="A42" s="59" t="s">
        <v>284</v>
      </c>
      <c r="B42" s="54" t="s">
        <v>35</v>
      </c>
      <c r="C42" s="56">
        <f>77090446+68046740+85776087</f>
        <v>230913273</v>
      </c>
      <c r="D42" s="57" t="s">
        <v>286</v>
      </c>
      <c r="E42" s="54" t="s">
        <v>35</v>
      </c>
      <c r="F42" s="58"/>
      <c r="G42" s="64" t="s">
        <v>287</v>
      </c>
    </row>
    <row r="43" spans="1:8" x14ac:dyDescent="0.2">
      <c r="A43" s="59" t="s">
        <v>284</v>
      </c>
      <c r="B43" s="54" t="s">
        <v>35</v>
      </c>
      <c r="C43" s="56">
        <f>+'[1]Personal de apoyo'!C55-(77090446)-(68046740)-(85776087)-10809538</f>
        <v>750061016</v>
      </c>
      <c r="D43" s="57" t="s">
        <v>269</v>
      </c>
      <c r="E43" s="54" t="s">
        <v>35</v>
      </c>
      <c r="F43" s="66">
        <f>SUM(C18:C43)</f>
        <v>2419704771</v>
      </c>
      <c r="G43" s="64" t="s">
        <v>287</v>
      </c>
    </row>
    <row r="44" spans="1:8" ht="13.5" thickBot="1" x14ac:dyDescent="0.25">
      <c r="G44" s="1"/>
    </row>
    <row r="45" spans="1:8" ht="15.75" thickBot="1" x14ac:dyDescent="0.3">
      <c r="A45" s="68" t="s">
        <v>301</v>
      </c>
      <c r="B45" s="69"/>
      <c r="C45" s="70">
        <f>SUM(C2:C44)</f>
        <v>9575898490</v>
      </c>
      <c r="D45" s="70"/>
      <c r="E45" s="71"/>
      <c r="F45" s="72">
        <f>+F43+F17</f>
        <v>9575898490</v>
      </c>
      <c r="G45" s="73">
        <f>+C45-F45</f>
        <v>0</v>
      </c>
    </row>
    <row r="46" spans="1:8" ht="15.75" thickBot="1" x14ac:dyDescent="0.3">
      <c r="G46" s="74">
        <f>+F45-'[1]Antepro Ingresos MFMP'!G19</f>
        <v>0</v>
      </c>
      <c r="H46" s="75" t="s">
        <v>302</v>
      </c>
    </row>
    <row r="47" spans="1:8" ht="15" x14ac:dyDescent="0.25">
      <c r="A47" s="76" t="s">
        <v>263</v>
      </c>
      <c r="B47" s="77" t="s">
        <v>303</v>
      </c>
      <c r="C47" s="78" t="s">
        <v>304</v>
      </c>
      <c r="D47" s="79" t="s">
        <v>266</v>
      </c>
      <c r="G47" s="1"/>
    </row>
    <row r="48" spans="1:8" ht="15" x14ac:dyDescent="0.25">
      <c r="A48" s="80" t="s">
        <v>305</v>
      </c>
      <c r="B48" s="56">
        <f>+'[1]Antepro Ingresos MFMP'!G14</f>
        <v>8560480367</v>
      </c>
      <c r="C48" s="56">
        <f>SUMIF(D2:D43,"TM corrientes",C2:C43)</f>
        <v>8560480367</v>
      </c>
      <c r="D48" s="81">
        <f>+B48-C48</f>
        <v>0</v>
      </c>
      <c r="G48" s="1"/>
      <c r="H48" s="82"/>
    </row>
    <row r="49" spans="1:8" ht="15" x14ac:dyDescent="0.25">
      <c r="A49" s="80" t="s">
        <v>217</v>
      </c>
      <c r="B49" s="56">
        <f>+'[1]Antepro Ingresos MFMP'!G8</f>
        <v>425418123</v>
      </c>
      <c r="C49" s="56">
        <f>SUMIF(D3:D44,"RP cartera",C3:C44)</f>
        <v>425418123</v>
      </c>
      <c r="D49" s="81">
        <f t="shared" ref="D49:D51" si="0">+B49-C49</f>
        <v>0</v>
      </c>
      <c r="G49" s="1"/>
      <c r="H49" s="82"/>
    </row>
    <row r="50" spans="1:8" ht="15" x14ac:dyDescent="0.25">
      <c r="A50" s="83" t="s">
        <v>306</v>
      </c>
      <c r="B50" s="56">
        <f>+'[1]Antepro Ingresos MFMP'!G10</f>
        <v>590000000</v>
      </c>
      <c r="C50" s="56">
        <f>SUMIF(D4:D45,"RP Recobros",C4:C45)</f>
        <v>590000000</v>
      </c>
      <c r="D50" s="81">
        <f t="shared" si="0"/>
        <v>0</v>
      </c>
      <c r="G50" s="1"/>
    </row>
    <row r="51" spans="1:8" ht="15.75" thickBot="1" x14ac:dyDescent="0.3">
      <c r="A51" s="84" t="s">
        <v>307</v>
      </c>
      <c r="B51" s="85">
        <f>SUM(B48:B50)</f>
        <v>9575898490</v>
      </c>
      <c r="C51" s="85">
        <f>SUM(C48:C50)</f>
        <v>9575898490</v>
      </c>
      <c r="D51" s="86">
        <f t="shared" si="0"/>
        <v>0</v>
      </c>
      <c r="G51" s="1"/>
    </row>
    <row r="52" spans="1:8" x14ac:dyDescent="0.2">
      <c r="B52" s="87"/>
      <c r="C52" s="88"/>
      <c r="D52" s="87"/>
      <c r="G52" s="1"/>
    </row>
    <row r="53" spans="1:8" x14ac:dyDescent="0.2">
      <c r="D53" s="87"/>
      <c r="G53" s="1"/>
    </row>
  </sheetData>
  <mergeCells count="1">
    <mergeCell ref="A45:B45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AA27EF8-8319-4911-BFC9-693217B58611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H17</xm:sqref>
        </x14:conditionalFormatting>
        <x14:conditionalFormatting xmlns:xm="http://schemas.microsoft.com/office/excel/2006/main">
          <x14:cfRule type="iconSet" priority="4" id="{DCBBF318-D275-4CAB-8A1D-F2839A46951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G45</xm:sqref>
        </x14:conditionalFormatting>
        <x14:conditionalFormatting xmlns:xm="http://schemas.microsoft.com/office/excel/2006/main">
          <x14:cfRule type="iconSet" priority="3" id="{9644E96A-2A66-462D-B24F-BBC7B74B808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D48:D50</xm:sqref>
        </x14:conditionalFormatting>
        <x14:conditionalFormatting xmlns:xm="http://schemas.microsoft.com/office/excel/2006/main">
          <x14:cfRule type="iconSet" priority="2" id="{EE507F97-8136-4E01-AF07-0079774BB98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D51</xm:sqref>
        </x14:conditionalFormatting>
        <x14:conditionalFormatting xmlns:xm="http://schemas.microsoft.com/office/excel/2006/main">
          <x14:cfRule type="iconSet" priority="1" id="{1A808FC0-6E32-4D1A-ABD8-1FAF288D8EB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G46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pane ySplit="1" topLeftCell="A2" activePane="bottomLeft" state="frozen"/>
      <selection pane="bottomLeft" activeCell="K25" sqref="K25"/>
    </sheetView>
  </sheetViews>
  <sheetFormatPr baseColWidth="10" defaultRowHeight="12.75" x14ac:dyDescent="0.2"/>
  <cols>
    <col min="1" max="1" width="32.5703125" bestFit="1" customWidth="1"/>
    <col min="2" max="2" width="41" customWidth="1"/>
    <col min="3" max="3" width="10.28515625" customWidth="1"/>
    <col min="4" max="4" width="17.42578125" customWidth="1"/>
    <col min="5" max="5" width="14.7109375" style="1" bestFit="1" customWidth="1"/>
    <col min="6" max="7" width="12.7109375" style="1" bestFit="1" customWidth="1"/>
    <col min="8" max="9" width="13.7109375" style="1" bestFit="1" customWidth="1"/>
    <col min="10" max="11" width="12.7109375" style="1" bestFit="1" customWidth="1"/>
    <col min="12" max="12" width="13.7109375" style="1" bestFit="1" customWidth="1"/>
    <col min="13" max="16" width="12.7109375" style="1" bestFit="1" customWidth="1"/>
    <col min="17" max="17" width="11.42578125" style="1"/>
    <col min="18" max="18" width="17.5703125" style="10" bestFit="1" customWidth="1"/>
    <col min="19" max="19" width="11.5703125" style="10" bestFit="1" customWidth="1"/>
  </cols>
  <sheetData>
    <row r="1" spans="1:19" s="7" customFormat="1" ht="25.5" x14ac:dyDescent="0.2">
      <c r="A1" s="7" t="s">
        <v>178</v>
      </c>
      <c r="B1" s="7" t="s">
        <v>179</v>
      </c>
      <c r="C1" s="7" t="s">
        <v>181</v>
      </c>
      <c r="D1" s="7" t="s">
        <v>203</v>
      </c>
      <c r="E1" s="8" t="s">
        <v>180</v>
      </c>
      <c r="F1" s="8" t="s">
        <v>183</v>
      </c>
      <c r="G1" s="8" t="s">
        <v>184</v>
      </c>
      <c r="H1" s="8" t="s">
        <v>185</v>
      </c>
      <c r="I1" s="8" t="s">
        <v>186</v>
      </c>
      <c r="J1" s="8" t="s">
        <v>187</v>
      </c>
      <c r="K1" s="8" t="s">
        <v>188</v>
      </c>
      <c r="L1" s="8" t="s">
        <v>189</v>
      </c>
      <c r="M1" s="8" t="s">
        <v>190</v>
      </c>
      <c r="N1" s="8" t="s">
        <v>191</v>
      </c>
      <c r="O1" s="8" t="s">
        <v>192</v>
      </c>
      <c r="P1" s="8" t="s">
        <v>193</v>
      </c>
      <c r="Q1" s="8" t="s">
        <v>194</v>
      </c>
      <c r="R1" s="9" t="s">
        <v>195</v>
      </c>
      <c r="S1" s="9" t="s">
        <v>196</v>
      </c>
    </row>
    <row r="2" spans="1:19" x14ac:dyDescent="0.2">
      <c r="A2" t="s">
        <v>4</v>
      </c>
      <c r="B2" t="s">
        <v>3</v>
      </c>
      <c r="C2">
        <v>1</v>
      </c>
      <c r="D2" t="s">
        <v>1</v>
      </c>
      <c r="E2" s="1">
        <v>4066699888</v>
      </c>
      <c r="F2" s="1">
        <v>338891661</v>
      </c>
      <c r="G2" s="1">
        <v>338891657</v>
      </c>
      <c r="H2" s="1">
        <v>338891657</v>
      </c>
      <c r="I2" s="1">
        <v>338891657</v>
      </c>
      <c r="J2" s="1">
        <v>338891657</v>
      </c>
      <c r="K2" s="1">
        <v>338891657</v>
      </c>
      <c r="L2" s="1">
        <v>338891657</v>
      </c>
      <c r="M2" s="1">
        <v>338891657</v>
      </c>
      <c r="N2" s="1">
        <v>338891657</v>
      </c>
      <c r="O2" s="1">
        <v>338891657</v>
      </c>
      <c r="P2" s="1">
        <v>338891657</v>
      </c>
      <c r="Q2" s="1">
        <v>338891657</v>
      </c>
      <c r="R2" s="10">
        <f>SUM(F2:Q2)</f>
        <v>4066699888</v>
      </c>
      <c r="S2" s="10">
        <f>+R2-E2</f>
        <v>0</v>
      </c>
    </row>
    <row r="3" spans="1:19" x14ac:dyDescent="0.2">
      <c r="A3" t="s">
        <v>6</v>
      </c>
      <c r="B3" t="s">
        <v>5</v>
      </c>
      <c r="C3">
        <v>2</v>
      </c>
      <c r="D3" t="s">
        <v>1</v>
      </c>
      <c r="E3" s="1">
        <v>20575428</v>
      </c>
      <c r="F3" s="1">
        <v>1714619</v>
      </c>
      <c r="G3" s="1">
        <v>1714619</v>
      </c>
      <c r="H3" s="1">
        <v>1714619</v>
      </c>
      <c r="I3" s="1">
        <v>1714619</v>
      </c>
      <c r="J3" s="1">
        <v>1714619</v>
      </c>
      <c r="K3" s="1">
        <v>1714619</v>
      </c>
      <c r="L3" s="1">
        <v>1714619</v>
      </c>
      <c r="M3" s="1">
        <v>1714619</v>
      </c>
      <c r="N3" s="1">
        <v>1714619</v>
      </c>
      <c r="O3" s="1">
        <v>1714619</v>
      </c>
      <c r="P3" s="1">
        <v>1714619</v>
      </c>
      <c r="Q3" s="1">
        <v>1714619</v>
      </c>
      <c r="R3" s="10">
        <f t="shared" ref="R3:R66" si="0">SUM(F3:Q3)</f>
        <v>20575428</v>
      </c>
      <c r="S3" s="10">
        <f>+R3-E3</f>
        <v>0</v>
      </c>
    </row>
    <row r="4" spans="1:19" x14ac:dyDescent="0.2">
      <c r="A4" t="s">
        <v>8</v>
      </c>
      <c r="B4" t="s">
        <v>7</v>
      </c>
      <c r="C4">
        <v>3</v>
      </c>
      <c r="D4" t="s">
        <v>1</v>
      </c>
      <c r="E4" s="1">
        <v>174527502</v>
      </c>
      <c r="F4" s="1">
        <v>14543954</v>
      </c>
      <c r="G4" s="1">
        <v>14543959</v>
      </c>
      <c r="H4" s="1">
        <v>14543959</v>
      </c>
      <c r="I4" s="1">
        <v>14543959</v>
      </c>
      <c r="J4" s="1">
        <v>14543959</v>
      </c>
      <c r="K4" s="1">
        <v>14543959</v>
      </c>
      <c r="L4" s="1">
        <v>14543959</v>
      </c>
      <c r="M4" s="1">
        <v>14543959</v>
      </c>
      <c r="N4" s="1">
        <v>14543959</v>
      </c>
      <c r="O4" s="1">
        <v>14543959</v>
      </c>
      <c r="P4" s="1">
        <v>14543959</v>
      </c>
      <c r="Q4" s="1">
        <v>14543958</v>
      </c>
      <c r="R4" s="10">
        <f t="shared" si="0"/>
        <v>174527502</v>
      </c>
      <c r="S4" s="10">
        <f>+R4-E4</f>
        <v>0</v>
      </c>
    </row>
    <row r="5" spans="1:19" x14ac:dyDescent="0.2">
      <c r="A5" t="s">
        <v>10</v>
      </c>
      <c r="B5" t="s">
        <v>9</v>
      </c>
      <c r="C5">
        <v>4</v>
      </c>
      <c r="D5" t="s">
        <v>1</v>
      </c>
      <c r="E5" s="1">
        <v>118613420</v>
      </c>
      <c r="F5" s="1">
        <v>9884448</v>
      </c>
      <c r="G5" s="1">
        <v>9884452</v>
      </c>
      <c r="H5" s="1">
        <v>9884452</v>
      </c>
      <c r="I5" s="1">
        <v>9884452</v>
      </c>
      <c r="J5" s="1">
        <v>9884452</v>
      </c>
      <c r="K5" s="1">
        <v>9884452</v>
      </c>
      <c r="L5" s="1">
        <v>9884452</v>
      </c>
      <c r="M5" s="1">
        <v>9884452</v>
      </c>
      <c r="N5" s="1">
        <v>9884452</v>
      </c>
      <c r="O5" s="1">
        <v>9884452</v>
      </c>
      <c r="P5" s="1">
        <v>9884452</v>
      </c>
      <c r="Q5" s="1">
        <v>9884452</v>
      </c>
      <c r="R5" s="10">
        <f t="shared" si="0"/>
        <v>118613420</v>
      </c>
      <c r="S5" s="10">
        <f>+R5-E5</f>
        <v>0</v>
      </c>
    </row>
    <row r="6" spans="1:19" x14ac:dyDescent="0.2">
      <c r="A6" t="s">
        <v>12</v>
      </c>
      <c r="B6" t="s">
        <v>11</v>
      </c>
      <c r="C6">
        <v>5</v>
      </c>
      <c r="D6" t="s">
        <v>1</v>
      </c>
      <c r="E6" s="1">
        <v>363163016</v>
      </c>
      <c r="F6" s="1">
        <v>30263581</v>
      </c>
      <c r="G6" s="1">
        <v>30263585</v>
      </c>
      <c r="H6" s="1">
        <v>30263585</v>
      </c>
      <c r="I6" s="1">
        <v>30263585</v>
      </c>
      <c r="J6" s="1">
        <v>30263585</v>
      </c>
      <c r="K6" s="1">
        <v>30263585</v>
      </c>
      <c r="L6" s="1">
        <v>30263585</v>
      </c>
      <c r="M6" s="1">
        <v>30263585</v>
      </c>
      <c r="N6" s="1">
        <v>30263585</v>
      </c>
      <c r="O6" s="1">
        <v>30263585</v>
      </c>
      <c r="P6" s="1">
        <v>30263585</v>
      </c>
      <c r="Q6" s="1">
        <v>30263585</v>
      </c>
      <c r="R6" s="10">
        <f t="shared" si="0"/>
        <v>363163016</v>
      </c>
      <c r="S6" s="10">
        <f>+R6-E6</f>
        <v>0</v>
      </c>
    </row>
    <row r="7" spans="1:19" x14ac:dyDescent="0.2">
      <c r="A7" t="s">
        <v>14</v>
      </c>
      <c r="B7" t="s">
        <v>13</v>
      </c>
      <c r="C7">
        <v>6</v>
      </c>
      <c r="D7" t="s">
        <v>1</v>
      </c>
      <c r="E7" s="1">
        <v>174527502</v>
      </c>
      <c r="F7" s="1">
        <v>14543954</v>
      </c>
      <c r="G7" s="1">
        <v>14543959</v>
      </c>
      <c r="H7" s="1">
        <v>14543959</v>
      </c>
      <c r="I7" s="1">
        <v>14543959</v>
      </c>
      <c r="J7" s="1">
        <v>14543959</v>
      </c>
      <c r="K7" s="1">
        <v>14543959</v>
      </c>
      <c r="L7" s="1">
        <v>14543959</v>
      </c>
      <c r="M7" s="1">
        <v>14543959</v>
      </c>
      <c r="N7" s="1">
        <v>14543959</v>
      </c>
      <c r="O7" s="1">
        <v>14543959</v>
      </c>
      <c r="P7" s="1">
        <v>14543959</v>
      </c>
      <c r="Q7" s="1">
        <v>14543958</v>
      </c>
      <c r="R7" s="10">
        <f t="shared" si="0"/>
        <v>174527502</v>
      </c>
      <c r="S7" s="10">
        <f>+R7-E7</f>
        <v>0</v>
      </c>
    </row>
    <row r="8" spans="1:19" x14ac:dyDescent="0.2">
      <c r="A8" t="s">
        <v>16</v>
      </c>
      <c r="B8" t="s">
        <v>15</v>
      </c>
      <c r="C8">
        <v>7</v>
      </c>
      <c r="D8" t="s">
        <v>1</v>
      </c>
      <c r="E8" s="1">
        <v>534304943</v>
      </c>
      <c r="F8" s="1">
        <v>44525411</v>
      </c>
      <c r="G8" s="1">
        <v>44525412</v>
      </c>
      <c r="H8" s="1">
        <v>44525412</v>
      </c>
      <c r="I8" s="1">
        <v>44525412</v>
      </c>
      <c r="J8" s="1">
        <v>44525412</v>
      </c>
      <c r="K8" s="1">
        <v>44525412</v>
      </c>
      <c r="L8" s="1">
        <v>44525412</v>
      </c>
      <c r="M8" s="1">
        <v>44525412</v>
      </c>
      <c r="N8" s="1">
        <v>44525412</v>
      </c>
      <c r="O8" s="1">
        <v>44525412</v>
      </c>
      <c r="P8" s="1">
        <v>44525412</v>
      </c>
      <c r="Q8" s="1">
        <v>44525412</v>
      </c>
      <c r="R8" s="10">
        <f t="shared" si="0"/>
        <v>534304943</v>
      </c>
      <c r="S8" s="10">
        <f>+R8-E8</f>
        <v>0</v>
      </c>
    </row>
    <row r="9" spans="1:19" x14ac:dyDescent="0.2">
      <c r="A9" t="s">
        <v>18</v>
      </c>
      <c r="B9" t="s">
        <v>17</v>
      </c>
      <c r="C9">
        <v>8</v>
      </c>
      <c r="D9" t="s">
        <v>1</v>
      </c>
      <c r="E9" s="1">
        <v>388224933</v>
      </c>
      <c r="F9" s="1">
        <v>32352075</v>
      </c>
      <c r="G9" s="1">
        <v>32352078</v>
      </c>
      <c r="H9" s="1">
        <v>32352078</v>
      </c>
      <c r="I9" s="1">
        <v>32352078</v>
      </c>
      <c r="J9" s="1">
        <v>32352078</v>
      </c>
      <c r="K9" s="1">
        <v>32352078</v>
      </c>
      <c r="L9" s="1">
        <v>32352078</v>
      </c>
      <c r="M9" s="1">
        <v>32352078</v>
      </c>
      <c r="N9" s="1">
        <v>32352078</v>
      </c>
      <c r="O9" s="1">
        <v>32352078</v>
      </c>
      <c r="P9" s="1">
        <v>32352078</v>
      </c>
      <c r="Q9" s="1">
        <v>32352078</v>
      </c>
      <c r="R9" s="10">
        <f t="shared" si="0"/>
        <v>388224933</v>
      </c>
      <c r="S9" s="10">
        <f>+R9-E9</f>
        <v>0</v>
      </c>
    </row>
    <row r="10" spans="1:19" x14ac:dyDescent="0.2">
      <c r="A10" t="s">
        <v>20</v>
      </c>
      <c r="B10" t="s">
        <v>19</v>
      </c>
      <c r="C10">
        <v>9</v>
      </c>
      <c r="D10" t="s">
        <v>1</v>
      </c>
      <c r="E10" s="1">
        <v>440656671</v>
      </c>
      <c r="F10" s="1">
        <v>36721392</v>
      </c>
      <c r="G10" s="1">
        <v>36721389</v>
      </c>
      <c r="H10" s="1">
        <v>36721389</v>
      </c>
      <c r="I10" s="1">
        <v>36721389</v>
      </c>
      <c r="J10" s="1">
        <v>36721389</v>
      </c>
      <c r="K10" s="1">
        <v>36721389</v>
      </c>
      <c r="L10" s="1">
        <v>36721389</v>
      </c>
      <c r="M10" s="1">
        <v>36721389</v>
      </c>
      <c r="N10" s="1">
        <v>36721389</v>
      </c>
      <c r="O10" s="1">
        <v>36721389</v>
      </c>
      <c r="P10" s="1">
        <v>36721389</v>
      </c>
      <c r="Q10" s="1">
        <v>36721389</v>
      </c>
      <c r="R10" s="10">
        <f t="shared" si="0"/>
        <v>440656671</v>
      </c>
      <c r="S10" s="10">
        <f>+R10-E10</f>
        <v>0</v>
      </c>
    </row>
    <row r="11" spans="1:19" x14ac:dyDescent="0.2">
      <c r="A11" t="s">
        <v>22</v>
      </c>
      <c r="B11" t="s">
        <v>21</v>
      </c>
      <c r="C11">
        <v>10</v>
      </c>
      <c r="D11" t="s">
        <v>1</v>
      </c>
      <c r="E11" s="1">
        <v>192063848</v>
      </c>
      <c r="F11" s="1">
        <v>16005317</v>
      </c>
      <c r="G11" s="1">
        <v>16005321</v>
      </c>
      <c r="H11" s="1">
        <v>16005321</v>
      </c>
      <c r="I11" s="1">
        <v>16005321</v>
      </c>
      <c r="J11" s="1">
        <v>16005321</v>
      </c>
      <c r="K11" s="1">
        <v>16005321</v>
      </c>
      <c r="L11" s="1">
        <v>16005321</v>
      </c>
      <c r="M11" s="1">
        <v>16005321</v>
      </c>
      <c r="N11" s="1">
        <v>16005321</v>
      </c>
      <c r="O11" s="1">
        <v>16005321</v>
      </c>
      <c r="P11" s="1">
        <v>16005321</v>
      </c>
      <c r="Q11" s="1">
        <v>16005321</v>
      </c>
      <c r="R11" s="10">
        <f t="shared" si="0"/>
        <v>192063848</v>
      </c>
      <c r="S11" s="10">
        <f>+R11-E11</f>
        <v>0</v>
      </c>
    </row>
    <row r="12" spans="1:19" x14ac:dyDescent="0.2">
      <c r="A12" t="s">
        <v>24</v>
      </c>
      <c r="B12" t="s">
        <v>23</v>
      </c>
      <c r="C12">
        <v>11</v>
      </c>
      <c r="D12" t="s">
        <v>1</v>
      </c>
      <c r="E12" s="1">
        <v>95440071</v>
      </c>
      <c r="F12" s="1">
        <v>7953342</v>
      </c>
      <c r="G12" s="1">
        <v>7953339</v>
      </c>
      <c r="H12" s="1">
        <v>7953339</v>
      </c>
      <c r="I12" s="1">
        <v>7953339</v>
      </c>
      <c r="J12" s="1">
        <v>7953339</v>
      </c>
      <c r="K12" s="1">
        <v>7953339</v>
      </c>
      <c r="L12" s="1">
        <v>7953339</v>
      </c>
      <c r="M12" s="1">
        <v>7953339</v>
      </c>
      <c r="N12" s="1">
        <v>7953339</v>
      </c>
      <c r="O12" s="1">
        <v>7953339</v>
      </c>
      <c r="P12" s="1">
        <v>7953339</v>
      </c>
      <c r="Q12" s="1">
        <v>7953339</v>
      </c>
      <c r="R12" s="10">
        <f t="shared" si="0"/>
        <v>95440071</v>
      </c>
      <c r="S12" s="10">
        <f>+R12-E12</f>
        <v>0</v>
      </c>
    </row>
    <row r="13" spans="1:19" x14ac:dyDescent="0.2">
      <c r="A13" t="s">
        <v>26</v>
      </c>
      <c r="B13" t="s">
        <v>25</v>
      </c>
      <c r="C13">
        <v>12</v>
      </c>
      <c r="D13" t="s">
        <v>1</v>
      </c>
      <c r="E13" s="1">
        <v>144047886</v>
      </c>
      <c r="F13" s="1">
        <v>12003990</v>
      </c>
      <c r="G13" s="1">
        <v>12003991</v>
      </c>
      <c r="H13" s="1">
        <v>12003991</v>
      </c>
      <c r="I13" s="1">
        <v>12003991</v>
      </c>
      <c r="J13" s="1">
        <v>12003991</v>
      </c>
      <c r="K13" s="1">
        <v>12003991</v>
      </c>
      <c r="L13" s="1">
        <v>12003991</v>
      </c>
      <c r="M13" s="1">
        <v>12003991</v>
      </c>
      <c r="N13" s="1">
        <v>12003991</v>
      </c>
      <c r="O13" s="1">
        <v>12003990</v>
      </c>
      <c r="P13" s="1">
        <v>12003990</v>
      </c>
      <c r="Q13" s="1">
        <v>12003988</v>
      </c>
      <c r="R13" s="10">
        <f t="shared" si="0"/>
        <v>144047886</v>
      </c>
      <c r="S13" s="10">
        <f>+R13-E13</f>
        <v>0</v>
      </c>
    </row>
    <row r="14" spans="1:19" x14ac:dyDescent="0.2">
      <c r="A14" t="s">
        <v>28</v>
      </c>
      <c r="B14" t="s">
        <v>27</v>
      </c>
      <c r="C14">
        <v>13</v>
      </c>
      <c r="D14" t="s">
        <v>1</v>
      </c>
      <c r="E14" s="1">
        <v>96031924</v>
      </c>
      <c r="F14" s="1">
        <v>8002664</v>
      </c>
      <c r="G14" s="1">
        <v>8002660</v>
      </c>
      <c r="H14" s="1">
        <v>8002660</v>
      </c>
      <c r="I14" s="1">
        <v>8002660</v>
      </c>
      <c r="J14" s="1">
        <v>8002660</v>
      </c>
      <c r="K14" s="1">
        <v>8002660</v>
      </c>
      <c r="L14" s="1">
        <v>8002660</v>
      </c>
      <c r="M14" s="1">
        <v>8002660</v>
      </c>
      <c r="N14" s="1">
        <v>8002660</v>
      </c>
      <c r="O14" s="1">
        <v>8002660</v>
      </c>
      <c r="P14" s="1">
        <v>8002660</v>
      </c>
      <c r="Q14" s="1">
        <v>8002660</v>
      </c>
      <c r="R14" s="10">
        <f t="shared" si="0"/>
        <v>96031924</v>
      </c>
      <c r="S14" s="10">
        <f>+R14-E14</f>
        <v>0</v>
      </c>
    </row>
    <row r="15" spans="1:19" x14ac:dyDescent="0.2">
      <c r="A15" t="s">
        <v>30</v>
      </c>
      <c r="B15" t="s">
        <v>29</v>
      </c>
      <c r="C15">
        <v>14</v>
      </c>
      <c r="D15" t="s">
        <v>1</v>
      </c>
      <c r="E15" s="1">
        <v>246652455</v>
      </c>
      <c r="F15" s="1">
        <v>20554374</v>
      </c>
      <c r="G15" s="1">
        <v>20554371</v>
      </c>
      <c r="H15" s="1">
        <v>20554371</v>
      </c>
      <c r="I15" s="1">
        <v>20554371</v>
      </c>
      <c r="J15" s="1">
        <v>20554371</v>
      </c>
      <c r="K15" s="1">
        <v>20554371</v>
      </c>
      <c r="L15" s="1">
        <v>20554371</v>
      </c>
      <c r="M15" s="1">
        <v>20554371</v>
      </c>
      <c r="N15" s="1">
        <v>20554371</v>
      </c>
      <c r="O15" s="1">
        <v>20554371</v>
      </c>
      <c r="P15" s="1">
        <v>20554371</v>
      </c>
      <c r="Q15" s="1">
        <v>20554371</v>
      </c>
      <c r="R15" s="10">
        <f t="shared" si="0"/>
        <v>246652455</v>
      </c>
      <c r="S15" s="10">
        <f>+R15-E15</f>
        <v>0</v>
      </c>
    </row>
    <row r="16" spans="1:19" x14ac:dyDescent="0.2">
      <c r="A16" t="s">
        <v>32</v>
      </c>
      <c r="B16" t="s">
        <v>31</v>
      </c>
      <c r="C16">
        <v>16</v>
      </c>
      <c r="D16" t="s">
        <v>1</v>
      </c>
      <c r="E16" s="1">
        <v>22592776</v>
      </c>
      <c r="F16" s="1">
        <v>1882735</v>
      </c>
      <c r="G16" s="1">
        <v>1882731</v>
      </c>
      <c r="H16" s="1">
        <v>1882731</v>
      </c>
      <c r="I16" s="1">
        <v>1882731</v>
      </c>
      <c r="J16" s="1">
        <v>1882731</v>
      </c>
      <c r="K16" s="1">
        <v>1882731</v>
      </c>
      <c r="L16" s="1">
        <v>1882731</v>
      </c>
      <c r="M16" s="1">
        <v>1882731</v>
      </c>
      <c r="N16" s="1">
        <v>1882731</v>
      </c>
      <c r="O16" s="1">
        <v>1882731</v>
      </c>
      <c r="P16" s="1">
        <v>1882731</v>
      </c>
      <c r="Q16" s="1">
        <v>1882731</v>
      </c>
      <c r="R16" s="10">
        <f t="shared" si="0"/>
        <v>22592776</v>
      </c>
      <c r="S16" s="10">
        <f>+R16-E16</f>
        <v>0</v>
      </c>
    </row>
    <row r="17" spans="1:19" x14ac:dyDescent="0.2">
      <c r="A17" t="s">
        <v>36</v>
      </c>
      <c r="B17" t="s">
        <v>35</v>
      </c>
      <c r="C17">
        <v>17</v>
      </c>
      <c r="D17" t="s">
        <v>1</v>
      </c>
      <c r="E17" s="1">
        <v>983710061</v>
      </c>
      <c r="F17" s="1">
        <v>81975843</v>
      </c>
      <c r="G17" s="1">
        <v>81975838</v>
      </c>
      <c r="H17" s="1">
        <v>81975838</v>
      </c>
      <c r="I17" s="1">
        <v>81975838</v>
      </c>
      <c r="J17" s="1">
        <v>81975838</v>
      </c>
      <c r="K17" s="1">
        <v>81975838</v>
      </c>
      <c r="L17" s="1">
        <v>81975838</v>
      </c>
      <c r="M17" s="1">
        <v>81975838</v>
      </c>
      <c r="N17" s="1">
        <v>81975838</v>
      </c>
      <c r="O17" s="1">
        <v>81975838</v>
      </c>
      <c r="P17" s="1">
        <v>81975838</v>
      </c>
      <c r="Q17" s="1">
        <v>81975838</v>
      </c>
      <c r="R17" s="10">
        <f t="shared" si="0"/>
        <v>983710061</v>
      </c>
      <c r="S17" s="10">
        <f>+R17-E17</f>
        <v>0</v>
      </c>
    </row>
    <row r="18" spans="1:19" x14ac:dyDescent="0.2">
      <c r="A18" t="s">
        <v>39</v>
      </c>
      <c r="B18" t="s">
        <v>38</v>
      </c>
      <c r="C18">
        <v>19</v>
      </c>
      <c r="D18" t="s">
        <v>1</v>
      </c>
      <c r="E18" s="1">
        <v>67638904</v>
      </c>
      <c r="F18" s="1">
        <v>5636579</v>
      </c>
      <c r="G18" s="1">
        <v>5636575</v>
      </c>
      <c r="H18" s="1">
        <v>5636575</v>
      </c>
      <c r="I18" s="1">
        <v>5636575</v>
      </c>
      <c r="J18" s="1">
        <v>5636575</v>
      </c>
      <c r="K18" s="1">
        <v>5636575</v>
      </c>
      <c r="L18" s="1">
        <v>5636575</v>
      </c>
      <c r="M18" s="1">
        <v>5636575</v>
      </c>
      <c r="N18" s="1">
        <v>5636575</v>
      </c>
      <c r="O18" s="1">
        <v>5636575</v>
      </c>
      <c r="P18" s="1">
        <v>5636575</v>
      </c>
      <c r="Q18" s="1">
        <v>5636575</v>
      </c>
      <c r="R18" s="10">
        <f t="shared" si="0"/>
        <v>67638904</v>
      </c>
      <c r="S18" s="10">
        <f>+R18-E18</f>
        <v>0</v>
      </c>
    </row>
    <row r="19" spans="1:19" x14ac:dyDescent="0.2">
      <c r="A19" t="s">
        <v>41</v>
      </c>
      <c r="B19" t="s">
        <v>40</v>
      </c>
      <c r="C19">
        <v>20</v>
      </c>
      <c r="D19" t="s">
        <v>1</v>
      </c>
      <c r="E19" s="1">
        <v>91800000</v>
      </c>
      <c r="F19" s="1">
        <v>7649999</v>
      </c>
      <c r="G19" s="1">
        <v>7650000</v>
      </c>
      <c r="H19" s="1">
        <v>7650000</v>
      </c>
      <c r="I19" s="1">
        <v>7650000</v>
      </c>
      <c r="J19" s="1">
        <v>7650000</v>
      </c>
      <c r="K19" s="1">
        <v>7650000</v>
      </c>
      <c r="L19" s="1">
        <v>7649999</v>
      </c>
      <c r="M19" s="1">
        <v>7649999</v>
      </c>
      <c r="N19" s="1">
        <v>7649999</v>
      </c>
      <c r="O19" s="1">
        <v>7650000</v>
      </c>
      <c r="P19" s="1">
        <v>7650000</v>
      </c>
      <c r="Q19" s="1">
        <v>7650004</v>
      </c>
      <c r="R19" s="10">
        <f t="shared" si="0"/>
        <v>91800000</v>
      </c>
      <c r="S19" s="10">
        <f>+R19-E19</f>
        <v>0</v>
      </c>
    </row>
    <row r="20" spans="1:19" x14ac:dyDescent="0.2">
      <c r="A20" t="s">
        <v>43</v>
      </c>
      <c r="B20" t="s">
        <v>42</v>
      </c>
      <c r="C20">
        <v>21</v>
      </c>
      <c r="D20" t="s">
        <v>1</v>
      </c>
      <c r="E20" s="1">
        <v>194000000</v>
      </c>
      <c r="F20" s="1">
        <v>16166663</v>
      </c>
      <c r="G20" s="1">
        <v>16166667</v>
      </c>
      <c r="H20" s="1">
        <v>16166667</v>
      </c>
      <c r="I20" s="1">
        <v>16166667</v>
      </c>
      <c r="J20" s="1">
        <v>16166667</v>
      </c>
      <c r="K20" s="1">
        <v>16166667</v>
      </c>
      <c r="L20" s="1">
        <v>16166667</v>
      </c>
      <c r="M20" s="1">
        <v>16166667</v>
      </c>
      <c r="N20" s="1">
        <v>16166667</v>
      </c>
      <c r="O20" s="1">
        <v>16166667</v>
      </c>
      <c r="P20" s="1">
        <v>16166667</v>
      </c>
      <c r="Q20" s="1">
        <v>16166667</v>
      </c>
      <c r="R20" s="10">
        <f t="shared" si="0"/>
        <v>194000000</v>
      </c>
      <c r="S20" s="10">
        <f>+R20-E20</f>
        <v>0</v>
      </c>
    </row>
    <row r="21" spans="1:19" x14ac:dyDescent="0.2">
      <c r="A21" t="s">
        <v>34</v>
      </c>
      <c r="B21" t="s">
        <v>33</v>
      </c>
      <c r="C21">
        <v>16</v>
      </c>
      <c r="D21" t="s">
        <v>1</v>
      </c>
      <c r="E21" s="1">
        <v>8931246.0000000037</v>
      </c>
      <c r="F21" s="1">
        <v>744271</v>
      </c>
      <c r="G21" s="1">
        <v>744270</v>
      </c>
      <c r="H21" s="1">
        <v>744270</v>
      </c>
      <c r="I21" s="1">
        <v>744270</v>
      </c>
      <c r="J21" s="1">
        <v>744270</v>
      </c>
      <c r="K21" s="1">
        <v>744270</v>
      </c>
      <c r="L21" s="1">
        <v>744271</v>
      </c>
      <c r="M21" s="1">
        <v>744271</v>
      </c>
      <c r="N21" s="1">
        <v>744271</v>
      </c>
      <c r="O21" s="1">
        <v>744271</v>
      </c>
      <c r="P21" s="1">
        <v>744271</v>
      </c>
      <c r="Q21" s="1">
        <v>744270</v>
      </c>
      <c r="R21" s="10">
        <f t="shared" si="0"/>
        <v>8931246</v>
      </c>
      <c r="S21" s="10">
        <f>+R21-E21</f>
        <v>0</v>
      </c>
    </row>
    <row r="22" spans="1:19" x14ac:dyDescent="0.2">
      <c r="A22" t="s">
        <v>45</v>
      </c>
      <c r="B22" t="s">
        <v>44</v>
      </c>
      <c r="C22">
        <v>22</v>
      </c>
      <c r="D22" t="s">
        <v>1</v>
      </c>
      <c r="E22" s="1">
        <v>58206437</v>
      </c>
      <c r="F22" s="1">
        <v>4850541</v>
      </c>
      <c r="G22" s="1">
        <v>4850536</v>
      </c>
      <c r="H22" s="1">
        <v>4850536</v>
      </c>
      <c r="I22" s="1">
        <v>4850536</v>
      </c>
      <c r="J22" s="1">
        <v>4850536</v>
      </c>
      <c r="K22" s="1">
        <v>4850536</v>
      </c>
      <c r="L22" s="1">
        <v>4850536</v>
      </c>
      <c r="M22" s="1">
        <v>4850536</v>
      </c>
      <c r="N22" s="1">
        <v>4850536</v>
      </c>
      <c r="O22" s="1">
        <v>4850536</v>
      </c>
      <c r="P22" s="1">
        <v>4850536</v>
      </c>
      <c r="Q22" s="1">
        <v>4850536</v>
      </c>
      <c r="R22" s="10">
        <f t="shared" si="0"/>
        <v>58206437</v>
      </c>
      <c r="S22" s="10">
        <f>+R22-E22</f>
        <v>0</v>
      </c>
    </row>
    <row r="23" spans="1:19" x14ac:dyDescent="0.2">
      <c r="A23" t="s">
        <v>200</v>
      </c>
      <c r="B23" t="s">
        <v>37</v>
      </c>
      <c r="C23">
        <v>18</v>
      </c>
      <c r="D23" t="s">
        <v>1</v>
      </c>
      <c r="E23" s="1">
        <v>78071456</v>
      </c>
      <c r="F23" s="1">
        <v>6505951</v>
      </c>
      <c r="G23" s="1">
        <v>6505955</v>
      </c>
      <c r="H23" s="1">
        <v>6505955</v>
      </c>
      <c r="I23" s="1">
        <v>6505955</v>
      </c>
      <c r="J23" s="1">
        <v>6505955</v>
      </c>
      <c r="K23" s="1">
        <v>6505955</v>
      </c>
      <c r="L23" s="1">
        <v>6505955</v>
      </c>
      <c r="M23" s="1">
        <v>6505955</v>
      </c>
      <c r="N23" s="1">
        <v>6505955</v>
      </c>
      <c r="O23" s="1">
        <v>6505955</v>
      </c>
      <c r="P23" s="1">
        <v>6505955</v>
      </c>
      <c r="Q23" s="1">
        <v>6505955</v>
      </c>
      <c r="R23" s="10">
        <f t="shared" si="0"/>
        <v>78071456</v>
      </c>
      <c r="S23" s="10">
        <f>+R23-E23</f>
        <v>0</v>
      </c>
    </row>
    <row r="24" spans="1:19" x14ac:dyDescent="0.2">
      <c r="A24" t="s">
        <v>165</v>
      </c>
      <c r="B24" t="s">
        <v>35</v>
      </c>
      <c r="C24">
        <v>31</v>
      </c>
      <c r="D24" t="s">
        <v>197</v>
      </c>
      <c r="E24" s="1">
        <v>232394486</v>
      </c>
      <c r="F24" s="1">
        <v>116197243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116197243</v>
      </c>
      <c r="N24" s="1">
        <v>0</v>
      </c>
      <c r="O24" s="1">
        <v>0</v>
      </c>
      <c r="P24" s="1">
        <v>0</v>
      </c>
      <c r="Q24" s="1">
        <v>0</v>
      </c>
      <c r="R24" s="10">
        <f t="shared" si="0"/>
        <v>232394486</v>
      </c>
      <c r="S24" s="10">
        <f>+R24-E24</f>
        <v>0</v>
      </c>
    </row>
    <row r="25" spans="1:19" x14ac:dyDescent="0.2">
      <c r="A25" t="s">
        <v>155</v>
      </c>
      <c r="B25" t="s">
        <v>154</v>
      </c>
      <c r="C25">
        <v>23</v>
      </c>
      <c r="D25" t="s">
        <v>198</v>
      </c>
      <c r="E25" s="1">
        <v>20000000</v>
      </c>
      <c r="F25" s="1">
        <v>1426911</v>
      </c>
      <c r="G25" s="1">
        <v>1470895</v>
      </c>
      <c r="H25" s="1">
        <v>1514760</v>
      </c>
      <c r="I25" s="1">
        <v>1558508</v>
      </c>
      <c r="J25" s="1">
        <v>1602138</v>
      </c>
      <c r="K25" s="1">
        <v>1645651</v>
      </c>
      <c r="L25" s="1">
        <v>1689046</v>
      </c>
      <c r="M25" s="1">
        <v>1732325</v>
      </c>
      <c r="N25" s="1">
        <v>1775488</v>
      </c>
      <c r="O25" s="1">
        <v>1818533</v>
      </c>
      <c r="P25" s="1">
        <v>1861465</v>
      </c>
      <c r="Q25" s="1">
        <v>1904280</v>
      </c>
      <c r="R25" s="10">
        <f t="shared" si="0"/>
        <v>20000000</v>
      </c>
      <c r="S25" s="10">
        <f>+R25-E25</f>
        <v>0</v>
      </c>
    </row>
    <row r="26" spans="1:19" x14ac:dyDescent="0.2">
      <c r="A26" t="s">
        <v>157</v>
      </c>
      <c r="B26" t="s">
        <v>156</v>
      </c>
      <c r="C26">
        <v>24</v>
      </c>
      <c r="D26" t="s">
        <v>198</v>
      </c>
      <c r="E26" s="1">
        <v>10000000</v>
      </c>
      <c r="F26" s="1">
        <v>713456</v>
      </c>
      <c r="G26" s="1">
        <v>735447</v>
      </c>
      <c r="H26" s="1">
        <v>757380</v>
      </c>
      <c r="I26" s="1">
        <v>779254</v>
      </c>
      <c r="J26" s="1">
        <v>801069</v>
      </c>
      <c r="K26" s="1">
        <v>822825</v>
      </c>
      <c r="L26" s="1">
        <v>844523</v>
      </c>
      <c r="M26" s="1">
        <v>866163</v>
      </c>
      <c r="N26" s="1">
        <v>887744</v>
      </c>
      <c r="O26" s="1">
        <v>909267</v>
      </c>
      <c r="P26" s="1">
        <v>930732</v>
      </c>
      <c r="Q26" s="1">
        <v>952140</v>
      </c>
      <c r="R26" s="10">
        <f t="shared" si="0"/>
        <v>10000000</v>
      </c>
      <c r="S26" s="10">
        <f>+R26-E26</f>
        <v>0</v>
      </c>
    </row>
    <row r="27" spans="1:19" x14ac:dyDescent="0.2">
      <c r="A27" t="s">
        <v>158</v>
      </c>
      <c r="B27" t="s">
        <v>44</v>
      </c>
      <c r="C27">
        <v>25</v>
      </c>
      <c r="D27" t="s">
        <v>198</v>
      </c>
      <c r="E27" s="1">
        <v>21998514</v>
      </c>
      <c r="F27" s="1">
        <v>1569496</v>
      </c>
      <c r="G27" s="1">
        <v>1617875</v>
      </c>
      <c r="H27" s="1">
        <v>1666124</v>
      </c>
      <c r="I27" s="1">
        <v>1714243</v>
      </c>
      <c r="J27" s="1">
        <v>1762233</v>
      </c>
      <c r="K27" s="1">
        <v>1810094</v>
      </c>
      <c r="L27" s="1">
        <v>1857825</v>
      </c>
      <c r="M27" s="1">
        <v>1905429</v>
      </c>
      <c r="N27" s="1">
        <v>1952904</v>
      </c>
      <c r="O27" s="1">
        <v>2000252</v>
      </c>
      <c r="P27" s="1">
        <v>2047473</v>
      </c>
      <c r="Q27" s="1">
        <v>2094566</v>
      </c>
      <c r="R27" s="10">
        <f t="shared" si="0"/>
        <v>21998514</v>
      </c>
      <c r="S27" s="10">
        <f>+R27-E27</f>
        <v>0</v>
      </c>
    </row>
    <row r="28" spans="1:19" x14ac:dyDescent="0.2">
      <c r="A28" t="s">
        <v>162</v>
      </c>
      <c r="B28" t="s">
        <v>44</v>
      </c>
      <c r="C28">
        <v>29</v>
      </c>
      <c r="D28" t="s">
        <v>197</v>
      </c>
      <c r="E28" s="1">
        <v>201486</v>
      </c>
      <c r="F28" s="1">
        <v>100743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100743</v>
      </c>
      <c r="N28" s="1">
        <v>0</v>
      </c>
      <c r="O28" s="1">
        <v>0</v>
      </c>
      <c r="P28" s="1">
        <v>0</v>
      </c>
      <c r="Q28" s="1">
        <v>0</v>
      </c>
      <c r="R28" s="10">
        <f t="shared" si="0"/>
        <v>201486</v>
      </c>
      <c r="S28" s="10">
        <f>+R28-E28</f>
        <v>0</v>
      </c>
    </row>
    <row r="29" spans="1:19" x14ac:dyDescent="0.2">
      <c r="A29" t="s">
        <v>164</v>
      </c>
      <c r="B29" t="s">
        <v>163</v>
      </c>
      <c r="C29">
        <v>30</v>
      </c>
      <c r="D29" t="s">
        <v>197</v>
      </c>
      <c r="E29" s="1">
        <v>353394028</v>
      </c>
      <c r="F29" s="1">
        <v>176697014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176697014</v>
      </c>
      <c r="N29" s="1">
        <v>0</v>
      </c>
      <c r="O29" s="1">
        <v>0</v>
      </c>
      <c r="P29" s="1">
        <v>0</v>
      </c>
      <c r="Q29" s="1">
        <v>0</v>
      </c>
      <c r="R29" s="10">
        <f t="shared" si="0"/>
        <v>353394028</v>
      </c>
      <c r="S29" s="10">
        <f>+R29-E29</f>
        <v>0</v>
      </c>
    </row>
    <row r="30" spans="1:19" x14ac:dyDescent="0.2">
      <c r="A30" t="s">
        <v>167</v>
      </c>
      <c r="B30" t="s">
        <v>166</v>
      </c>
      <c r="C30">
        <v>32</v>
      </c>
      <c r="D30" t="s">
        <v>198</v>
      </c>
      <c r="E30" s="1">
        <v>149940000</v>
      </c>
      <c r="F30" s="1">
        <v>10697552</v>
      </c>
      <c r="G30" s="1">
        <v>11027299</v>
      </c>
      <c r="H30" s="1">
        <v>11356159</v>
      </c>
      <c r="I30" s="1">
        <v>11684135</v>
      </c>
      <c r="J30" s="1">
        <v>12011228</v>
      </c>
      <c r="K30" s="1">
        <v>12337442</v>
      </c>
      <c r="L30" s="1">
        <v>12662779</v>
      </c>
      <c r="M30" s="1">
        <v>12987241</v>
      </c>
      <c r="N30" s="1">
        <v>13310830</v>
      </c>
      <c r="O30" s="1">
        <v>13633549</v>
      </c>
      <c r="P30" s="1">
        <v>13955400</v>
      </c>
      <c r="Q30" s="1">
        <v>14276386</v>
      </c>
      <c r="R30" s="10">
        <f t="shared" si="0"/>
        <v>149940000</v>
      </c>
      <c r="S30" s="10">
        <f>+R30-E30</f>
        <v>0</v>
      </c>
    </row>
    <row r="31" spans="1:19" x14ac:dyDescent="0.2">
      <c r="A31" t="s">
        <v>169</v>
      </c>
      <c r="B31" t="s">
        <v>168</v>
      </c>
      <c r="C31">
        <v>33</v>
      </c>
      <c r="D31" t="s">
        <v>198</v>
      </c>
      <c r="E31" s="1">
        <v>17250000</v>
      </c>
      <c r="F31" s="1">
        <v>1230711</v>
      </c>
      <c r="G31" s="1">
        <v>1268647</v>
      </c>
      <c r="H31" s="1">
        <v>1306481</v>
      </c>
      <c r="I31" s="1">
        <v>1344213</v>
      </c>
      <c r="J31" s="1">
        <v>1381844</v>
      </c>
      <c r="K31" s="1">
        <v>1419374</v>
      </c>
      <c r="L31" s="1">
        <v>1456802</v>
      </c>
      <c r="M31" s="1">
        <v>1494130</v>
      </c>
      <c r="N31" s="1">
        <v>1531358</v>
      </c>
      <c r="O31" s="1">
        <v>1568486</v>
      </c>
      <c r="P31" s="1">
        <v>1605513</v>
      </c>
      <c r="Q31" s="1">
        <v>1642441</v>
      </c>
      <c r="R31" s="10">
        <f t="shared" si="0"/>
        <v>17250000</v>
      </c>
      <c r="S31" s="10">
        <f>+R31-E31</f>
        <v>0</v>
      </c>
    </row>
    <row r="32" spans="1:19" x14ac:dyDescent="0.2">
      <c r="A32" t="s">
        <v>171</v>
      </c>
      <c r="B32" t="s">
        <v>170</v>
      </c>
      <c r="C32">
        <v>34</v>
      </c>
      <c r="D32" t="s">
        <v>198</v>
      </c>
      <c r="E32" s="1">
        <v>70000000</v>
      </c>
      <c r="F32" s="1">
        <v>4994189</v>
      </c>
      <c r="G32" s="1">
        <v>5148132</v>
      </c>
      <c r="H32" s="1">
        <v>5301662</v>
      </c>
      <c r="I32" s="1">
        <v>5454778</v>
      </c>
      <c r="J32" s="1">
        <v>5607483</v>
      </c>
      <c r="K32" s="1">
        <v>5759777</v>
      </c>
      <c r="L32" s="1">
        <v>5911662</v>
      </c>
      <c r="M32" s="1">
        <v>6063138</v>
      </c>
      <c r="N32" s="1">
        <v>6214206</v>
      </c>
      <c r="O32" s="1">
        <v>6364869</v>
      </c>
      <c r="P32" s="1">
        <v>6515126</v>
      </c>
      <c r="Q32" s="1">
        <v>6664978</v>
      </c>
      <c r="R32" s="10">
        <f t="shared" si="0"/>
        <v>70000000</v>
      </c>
      <c r="S32" s="10">
        <f>+R32-E32</f>
        <v>0</v>
      </c>
    </row>
    <row r="33" spans="1:19" x14ac:dyDescent="0.2">
      <c r="A33" t="s">
        <v>159</v>
      </c>
      <c r="B33" t="s">
        <v>35</v>
      </c>
      <c r="C33">
        <v>26</v>
      </c>
      <c r="D33" t="s">
        <v>198</v>
      </c>
      <c r="E33" s="1">
        <v>102556501</v>
      </c>
      <c r="F33" s="1">
        <v>7316950</v>
      </c>
      <c r="G33" s="1">
        <v>7542491</v>
      </c>
      <c r="H33" s="1">
        <v>7767426</v>
      </c>
      <c r="I33" s="1">
        <v>7991757</v>
      </c>
      <c r="J33" s="1">
        <v>8215483</v>
      </c>
      <c r="K33" s="1">
        <v>8438608</v>
      </c>
      <c r="L33" s="1">
        <v>8661133</v>
      </c>
      <c r="M33" s="1">
        <v>8883060</v>
      </c>
      <c r="N33" s="1">
        <v>9104390</v>
      </c>
      <c r="O33" s="1">
        <v>9325124</v>
      </c>
      <c r="P33" s="1">
        <v>9545265</v>
      </c>
      <c r="Q33" s="1">
        <v>9764814</v>
      </c>
      <c r="R33" s="10">
        <f t="shared" si="0"/>
        <v>102556501</v>
      </c>
      <c r="S33" s="10">
        <f>+R33-E33</f>
        <v>0</v>
      </c>
    </row>
    <row r="34" spans="1:19" x14ac:dyDescent="0.2">
      <c r="A34" t="s">
        <v>160</v>
      </c>
      <c r="B34" t="s">
        <v>199</v>
      </c>
      <c r="C34">
        <v>27</v>
      </c>
      <c r="D34" t="s">
        <v>198</v>
      </c>
      <c r="E34" s="1">
        <v>33673108</v>
      </c>
      <c r="F34" s="1">
        <v>2402426</v>
      </c>
      <c r="G34" s="1">
        <v>2476480</v>
      </c>
      <c r="H34" s="1">
        <v>2550335</v>
      </c>
      <c r="I34" s="1">
        <v>2623990</v>
      </c>
      <c r="J34" s="1">
        <v>2697448</v>
      </c>
      <c r="K34" s="1">
        <v>2770708</v>
      </c>
      <c r="L34" s="1">
        <v>2843772</v>
      </c>
      <c r="M34" s="1">
        <v>2916638</v>
      </c>
      <c r="N34" s="1">
        <v>2989309</v>
      </c>
      <c r="O34" s="1">
        <v>3061785</v>
      </c>
      <c r="P34" s="1">
        <v>3134065</v>
      </c>
      <c r="Q34" s="1">
        <v>3206152</v>
      </c>
      <c r="R34" s="10">
        <f t="shared" si="0"/>
        <v>33673108</v>
      </c>
      <c r="S34" s="10">
        <f>+R34-E34</f>
        <v>0</v>
      </c>
    </row>
    <row r="35" spans="1:19" x14ac:dyDescent="0.2">
      <c r="A35" t="s">
        <v>173</v>
      </c>
      <c r="B35" t="s">
        <v>172</v>
      </c>
      <c r="C35">
        <v>35</v>
      </c>
      <c r="D35" t="s">
        <v>197</v>
      </c>
      <c r="E35" s="1">
        <v>5000</v>
      </c>
      <c r="F35" s="1">
        <v>2500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2500</v>
      </c>
      <c r="N35" s="1">
        <v>0</v>
      </c>
      <c r="O35" s="1">
        <v>0</v>
      </c>
      <c r="P35" s="1">
        <v>0</v>
      </c>
      <c r="Q35" s="1">
        <v>0</v>
      </c>
      <c r="R35" s="10">
        <f t="shared" si="0"/>
        <v>5000</v>
      </c>
      <c r="S35" s="10">
        <f>+R35-E35</f>
        <v>0</v>
      </c>
    </row>
    <row r="36" spans="1:19" x14ac:dyDescent="0.2">
      <c r="A36" t="s">
        <v>175</v>
      </c>
      <c r="B36" t="s">
        <v>174</v>
      </c>
      <c r="C36">
        <v>36</v>
      </c>
      <c r="D36" t="s">
        <v>197</v>
      </c>
      <c r="E36" s="1">
        <v>2500</v>
      </c>
      <c r="F36" s="1">
        <v>1250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1250</v>
      </c>
      <c r="N36" s="1">
        <v>0</v>
      </c>
      <c r="O36" s="1">
        <v>0</v>
      </c>
      <c r="P36" s="1">
        <v>0</v>
      </c>
      <c r="Q36" s="1">
        <v>0</v>
      </c>
      <c r="R36" s="10">
        <f t="shared" si="0"/>
        <v>2500</v>
      </c>
      <c r="S36" s="10">
        <f>+R36-E36</f>
        <v>0</v>
      </c>
    </row>
    <row r="37" spans="1:19" x14ac:dyDescent="0.2">
      <c r="A37" t="s">
        <v>177</v>
      </c>
      <c r="B37" t="s">
        <v>176</v>
      </c>
      <c r="C37">
        <v>37</v>
      </c>
      <c r="D37" t="s">
        <v>197</v>
      </c>
      <c r="E37" s="1">
        <v>2500</v>
      </c>
      <c r="F37" s="1">
        <v>1250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1250</v>
      </c>
      <c r="N37" s="1">
        <v>0</v>
      </c>
      <c r="O37" s="1">
        <v>0</v>
      </c>
      <c r="P37" s="1">
        <v>0</v>
      </c>
      <c r="Q37" s="1">
        <v>0</v>
      </c>
      <c r="R37" s="10">
        <f t="shared" si="0"/>
        <v>2500</v>
      </c>
      <c r="S37" s="10">
        <f>+R37-E37</f>
        <v>0</v>
      </c>
    </row>
    <row r="38" spans="1:19" s="14" customFormat="1" x14ac:dyDescent="0.2">
      <c r="A38" s="17">
        <v>3.0122200010001999E+28</v>
      </c>
      <c r="B38" s="14" t="s">
        <v>161</v>
      </c>
      <c r="C38" s="14">
        <v>28</v>
      </c>
      <c r="D38" s="14" t="s">
        <v>197</v>
      </c>
      <c r="E38" s="15">
        <v>4000000</v>
      </c>
      <c r="F38" s="15">
        <v>2000000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2000000</v>
      </c>
      <c r="N38" s="15">
        <v>0</v>
      </c>
      <c r="O38" s="15">
        <v>0</v>
      </c>
      <c r="P38" s="15">
        <v>0</v>
      </c>
      <c r="Q38" s="15">
        <v>0</v>
      </c>
      <c r="R38" s="16">
        <f t="shared" si="0"/>
        <v>4000000</v>
      </c>
      <c r="S38" s="16">
        <f>+R38-E38</f>
        <v>0</v>
      </c>
    </row>
    <row r="39" spans="1:19" x14ac:dyDescent="0.2">
      <c r="A39" t="s">
        <v>50</v>
      </c>
      <c r="B39" t="s">
        <v>49</v>
      </c>
      <c r="C39" s="14">
        <v>38</v>
      </c>
      <c r="D39" s="19" t="s">
        <v>47</v>
      </c>
      <c r="E39" s="1">
        <v>32172156</v>
      </c>
      <c r="F39" s="1">
        <v>32172156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0">
        <f t="shared" si="0"/>
        <v>32172156</v>
      </c>
      <c r="S39" s="10">
        <f>+R39-E39</f>
        <v>0</v>
      </c>
    </row>
    <row r="40" spans="1:19" x14ac:dyDescent="0.2">
      <c r="A40" t="s">
        <v>59</v>
      </c>
      <c r="B40" t="s">
        <v>49</v>
      </c>
      <c r="C40" s="14">
        <v>41</v>
      </c>
      <c r="D40" s="19" t="s">
        <v>47</v>
      </c>
      <c r="E40" s="1">
        <v>157578702</v>
      </c>
      <c r="F40" s="1">
        <v>11143793</v>
      </c>
      <c r="G40" s="1">
        <v>1054457</v>
      </c>
      <c r="H40" s="1">
        <v>12171494</v>
      </c>
      <c r="I40" s="1">
        <v>16842502</v>
      </c>
      <c r="J40" s="1">
        <v>1054457</v>
      </c>
      <c r="K40" s="1">
        <v>1054456</v>
      </c>
      <c r="L40" s="1">
        <v>48802802</v>
      </c>
      <c r="M40" s="1">
        <v>2296738</v>
      </c>
      <c r="N40" s="1">
        <v>48802802</v>
      </c>
      <c r="O40" s="1">
        <v>2296738</v>
      </c>
      <c r="P40" s="1">
        <v>12058463</v>
      </c>
      <c r="Q40" s="1">
        <v>0</v>
      </c>
      <c r="R40" s="10">
        <f t="shared" si="0"/>
        <v>157578702</v>
      </c>
      <c r="S40" s="10">
        <f>+R40-E40</f>
        <v>0</v>
      </c>
    </row>
    <row r="41" spans="1:19" x14ac:dyDescent="0.2">
      <c r="A41" t="s">
        <v>67</v>
      </c>
      <c r="B41" t="s">
        <v>66</v>
      </c>
      <c r="C41" s="14">
        <v>45</v>
      </c>
      <c r="D41" s="19" t="s">
        <v>47</v>
      </c>
      <c r="E41" s="1">
        <v>1307205610</v>
      </c>
      <c r="F41" s="1">
        <v>21629795</v>
      </c>
      <c r="G41" s="1">
        <v>153880614</v>
      </c>
      <c r="H41" s="1">
        <v>137719837</v>
      </c>
      <c r="I41" s="1">
        <v>146329205</v>
      </c>
      <c r="J41" s="1">
        <v>118836874</v>
      </c>
      <c r="K41" s="1">
        <v>118836874</v>
      </c>
      <c r="L41" s="1">
        <v>118836874</v>
      </c>
      <c r="M41" s="1">
        <v>118836874</v>
      </c>
      <c r="N41" s="1">
        <v>118836874</v>
      </c>
      <c r="O41" s="1">
        <v>118836874</v>
      </c>
      <c r="P41" s="1">
        <v>134624915</v>
      </c>
      <c r="Q41" s="1">
        <v>0</v>
      </c>
      <c r="R41" s="10">
        <f t="shared" si="0"/>
        <v>1307205610</v>
      </c>
      <c r="S41" s="10">
        <f>+R41-E41</f>
        <v>0</v>
      </c>
    </row>
    <row r="42" spans="1:19" x14ac:dyDescent="0.2">
      <c r="A42" t="s">
        <v>61</v>
      </c>
      <c r="B42" t="s">
        <v>60</v>
      </c>
      <c r="C42" s="14">
        <v>42</v>
      </c>
      <c r="D42" s="19" t="s">
        <v>47</v>
      </c>
      <c r="E42" s="1">
        <v>78608014</v>
      </c>
      <c r="F42" s="1">
        <v>0</v>
      </c>
      <c r="G42" s="1">
        <v>1232365</v>
      </c>
      <c r="H42" s="1">
        <v>2232579</v>
      </c>
      <c r="I42" s="1">
        <v>32232579</v>
      </c>
      <c r="J42" s="1">
        <v>2232579</v>
      </c>
      <c r="K42" s="1">
        <v>17784381</v>
      </c>
      <c r="L42" s="1">
        <v>7770412</v>
      </c>
      <c r="M42" s="1">
        <v>2232579</v>
      </c>
      <c r="N42" s="1">
        <v>2851057</v>
      </c>
      <c r="O42" s="1">
        <v>9039271</v>
      </c>
      <c r="P42" s="1">
        <v>1000212</v>
      </c>
      <c r="Q42" s="1">
        <v>0</v>
      </c>
      <c r="R42" s="10">
        <f t="shared" si="0"/>
        <v>78608014</v>
      </c>
      <c r="S42" s="10">
        <f>+R42-E42</f>
        <v>0</v>
      </c>
    </row>
    <row r="43" spans="1:19" x14ac:dyDescent="0.2">
      <c r="A43" t="s">
        <v>63</v>
      </c>
      <c r="B43" t="s">
        <v>62</v>
      </c>
      <c r="C43" s="14">
        <v>43</v>
      </c>
      <c r="D43" s="19" t="s">
        <v>47</v>
      </c>
      <c r="E43" s="1">
        <v>4417066</v>
      </c>
      <c r="F43" s="1">
        <v>0</v>
      </c>
      <c r="G43" s="1">
        <v>0</v>
      </c>
      <c r="H43" s="1">
        <v>0</v>
      </c>
      <c r="I43" s="1">
        <v>0</v>
      </c>
      <c r="J43" s="1">
        <v>408188</v>
      </c>
      <c r="K43" s="1">
        <v>1189187</v>
      </c>
      <c r="L43" s="1">
        <v>1186940</v>
      </c>
      <c r="M43" s="1">
        <v>408188</v>
      </c>
      <c r="N43" s="1">
        <v>408188</v>
      </c>
      <c r="O43" s="1">
        <v>408188</v>
      </c>
      <c r="P43" s="1">
        <v>408187</v>
      </c>
      <c r="Q43" s="1">
        <v>0</v>
      </c>
      <c r="R43" s="10">
        <f t="shared" si="0"/>
        <v>4417066</v>
      </c>
      <c r="S43" s="10">
        <f>+R43-E43</f>
        <v>0</v>
      </c>
    </row>
    <row r="44" spans="1:19" x14ac:dyDescent="0.2">
      <c r="A44" t="s">
        <v>65</v>
      </c>
      <c r="B44" t="s">
        <v>64</v>
      </c>
      <c r="C44" s="14">
        <v>44</v>
      </c>
      <c r="D44" s="19" t="s">
        <v>47</v>
      </c>
      <c r="E44" s="1">
        <v>2190608</v>
      </c>
      <c r="F44" s="1">
        <v>199146</v>
      </c>
      <c r="G44" s="1">
        <v>199146</v>
      </c>
      <c r="H44" s="1">
        <v>199146</v>
      </c>
      <c r="I44" s="1">
        <v>199146</v>
      </c>
      <c r="J44" s="1">
        <v>199146</v>
      </c>
      <c r="K44" s="1">
        <v>199146</v>
      </c>
      <c r="L44" s="1">
        <v>199146</v>
      </c>
      <c r="M44" s="1">
        <v>199146</v>
      </c>
      <c r="N44" s="1">
        <v>199146</v>
      </c>
      <c r="O44" s="1">
        <v>199146</v>
      </c>
      <c r="P44" s="1">
        <v>199148</v>
      </c>
      <c r="Q44" s="1">
        <v>0</v>
      </c>
      <c r="R44" s="10">
        <f t="shared" si="0"/>
        <v>2190608</v>
      </c>
      <c r="S44" s="10">
        <f>+R44-E44</f>
        <v>0</v>
      </c>
    </row>
    <row r="45" spans="1:19" x14ac:dyDescent="0.2">
      <c r="A45" t="s">
        <v>58</v>
      </c>
      <c r="B45" t="s">
        <v>57</v>
      </c>
      <c r="C45" s="14">
        <v>40</v>
      </c>
      <c r="D45" s="19" t="s">
        <v>47</v>
      </c>
      <c r="E45" s="1">
        <v>350000000</v>
      </c>
      <c r="F45" s="1">
        <v>0</v>
      </c>
      <c r="G45" s="1">
        <v>139956260</v>
      </c>
      <c r="H45" s="1">
        <v>0</v>
      </c>
      <c r="I45" s="1">
        <v>35043740</v>
      </c>
      <c r="J45" s="1">
        <v>0</v>
      </c>
      <c r="K45" s="1">
        <v>0</v>
      </c>
      <c r="L45" s="1">
        <v>175000000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0">
        <f t="shared" si="0"/>
        <v>350000000</v>
      </c>
      <c r="S45" s="10">
        <f>+R45-E45</f>
        <v>0</v>
      </c>
    </row>
    <row r="46" spans="1:19" x14ac:dyDescent="0.2">
      <c r="A46" t="s">
        <v>79</v>
      </c>
      <c r="B46" t="s">
        <v>78</v>
      </c>
      <c r="C46" s="14">
        <v>50</v>
      </c>
      <c r="D46" s="19" t="s">
        <v>47</v>
      </c>
      <c r="E46" s="1">
        <v>14673574161</v>
      </c>
      <c r="F46" s="1">
        <v>0</v>
      </c>
      <c r="G46" s="1">
        <v>0</v>
      </c>
      <c r="H46" s="1">
        <v>3602494255</v>
      </c>
      <c r="I46" s="1">
        <v>3646427112</v>
      </c>
      <c r="J46" s="1">
        <v>0</v>
      </c>
      <c r="K46" s="1">
        <v>0</v>
      </c>
      <c r="L46" s="1">
        <v>3690359969</v>
      </c>
      <c r="M46" s="1">
        <v>0</v>
      </c>
      <c r="N46" s="1">
        <v>0</v>
      </c>
      <c r="O46" s="1">
        <v>3734292825</v>
      </c>
      <c r="P46" s="1">
        <v>0</v>
      </c>
      <c r="Q46" s="1">
        <v>0</v>
      </c>
      <c r="R46" s="10">
        <f t="shared" si="0"/>
        <v>14673574161</v>
      </c>
      <c r="S46" s="10">
        <f>+R46-E46</f>
        <v>0</v>
      </c>
    </row>
    <row r="47" spans="1:19" x14ac:dyDescent="0.2">
      <c r="A47" t="s">
        <v>75</v>
      </c>
      <c r="B47" t="s">
        <v>74</v>
      </c>
      <c r="C47" s="14">
        <v>48</v>
      </c>
      <c r="D47" s="19" t="s">
        <v>47</v>
      </c>
      <c r="E47" s="1">
        <v>4566600069</v>
      </c>
      <c r="F47" s="1">
        <v>0</v>
      </c>
      <c r="G47" s="1">
        <v>159681471</v>
      </c>
      <c r="H47" s="1">
        <v>981968547</v>
      </c>
      <c r="I47" s="1">
        <v>380550006</v>
      </c>
      <c r="J47" s="1">
        <v>380550006</v>
      </c>
      <c r="K47" s="1">
        <v>380550006</v>
      </c>
      <c r="L47" s="1">
        <v>380550006</v>
      </c>
      <c r="M47" s="1">
        <v>724237515</v>
      </c>
      <c r="N47" s="1">
        <v>413127190</v>
      </c>
      <c r="O47" s="1">
        <v>413127190</v>
      </c>
      <c r="P47" s="1">
        <v>352258132</v>
      </c>
      <c r="Q47" s="1">
        <v>0</v>
      </c>
      <c r="R47" s="10">
        <f t="shared" si="0"/>
        <v>4566600069</v>
      </c>
      <c r="S47" s="10">
        <f>+R47-E47</f>
        <v>0</v>
      </c>
    </row>
    <row r="48" spans="1:19" x14ac:dyDescent="0.2">
      <c r="A48" t="s">
        <v>71</v>
      </c>
      <c r="B48" t="s">
        <v>70</v>
      </c>
      <c r="C48" s="14">
        <v>46</v>
      </c>
      <c r="D48" s="19" t="s">
        <v>47</v>
      </c>
      <c r="E48" s="1">
        <v>330000000</v>
      </c>
      <c r="F48" s="1">
        <v>0</v>
      </c>
      <c r="G48" s="1">
        <v>0</v>
      </c>
      <c r="H48" s="1">
        <v>330000000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0">
        <f t="shared" si="0"/>
        <v>330000000</v>
      </c>
      <c r="S48" s="10">
        <f>+R48-E48</f>
        <v>0</v>
      </c>
    </row>
    <row r="49" spans="1:19" x14ac:dyDescent="0.2">
      <c r="A49" t="s">
        <v>80</v>
      </c>
      <c r="B49" t="s">
        <v>202</v>
      </c>
      <c r="C49" s="14">
        <v>51</v>
      </c>
      <c r="D49" s="19" t="s">
        <v>47</v>
      </c>
      <c r="E49" s="1">
        <v>32946406204</v>
      </c>
      <c r="F49" s="1">
        <v>0</v>
      </c>
      <c r="G49" s="1">
        <v>0</v>
      </c>
      <c r="H49" s="1">
        <v>9095607954</v>
      </c>
      <c r="I49" s="1">
        <v>1134765555</v>
      </c>
      <c r="J49" s="1">
        <v>2039168863</v>
      </c>
      <c r="K49" s="1">
        <v>1021108399</v>
      </c>
      <c r="L49" s="1">
        <v>19483370704</v>
      </c>
      <c r="M49" s="1">
        <v>172384729</v>
      </c>
      <c r="N49" s="1">
        <v>0</v>
      </c>
      <c r="O49" s="1">
        <v>0</v>
      </c>
      <c r="P49" s="1">
        <v>0</v>
      </c>
      <c r="Q49" s="1">
        <v>0</v>
      </c>
      <c r="R49" s="10">
        <f t="shared" si="0"/>
        <v>32946406204</v>
      </c>
      <c r="S49" s="10">
        <f>+R49-E49</f>
        <v>0</v>
      </c>
    </row>
    <row r="50" spans="1:19" x14ac:dyDescent="0.2">
      <c r="A50" t="s">
        <v>77</v>
      </c>
      <c r="B50" t="s">
        <v>76</v>
      </c>
      <c r="C50" s="14">
        <v>49</v>
      </c>
      <c r="D50" s="19" t="s">
        <v>47</v>
      </c>
      <c r="E50" s="1">
        <v>3746174501</v>
      </c>
      <c r="F50" s="1">
        <v>0</v>
      </c>
      <c r="G50" s="1">
        <v>0</v>
      </c>
      <c r="H50" s="1">
        <v>3423438569</v>
      </c>
      <c r="I50" s="1">
        <v>0</v>
      </c>
      <c r="J50" s="1">
        <v>53789322</v>
      </c>
      <c r="K50" s="1">
        <v>53789322</v>
      </c>
      <c r="L50" s="1">
        <v>53789322</v>
      </c>
      <c r="M50" s="1">
        <v>53789322</v>
      </c>
      <c r="N50" s="1">
        <v>53789322</v>
      </c>
      <c r="O50" s="1">
        <v>53789322</v>
      </c>
      <c r="P50" s="1">
        <v>0</v>
      </c>
      <c r="Q50" s="1">
        <v>0</v>
      </c>
      <c r="R50" s="10">
        <f t="shared" si="0"/>
        <v>3746174501</v>
      </c>
      <c r="S50" s="10">
        <f>+R50-E50</f>
        <v>0</v>
      </c>
    </row>
    <row r="51" spans="1:19" x14ac:dyDescent="0.2">
      <c r="A51" t="s">
        <v>73</v>
      </c>
      <c r="B51" t="s">
        <v>72</v>
      </c>
      <c r="C51" s="14">
        <v>47</v>
      </c>
      <c r="D51" s="19" t="s">
        <v>47</v>
      </c>
      <c r="E51" s="1">
        <v>3210264000</v>
      </c>
      <c r="F51" s="1">
        <v>0</v>
      </c>
      <c r="G51" s="1">
        <v>0</v>
      </c>
      <c r="H51" s="1">
        <v>2111368960</v>
      </c>
      <c r="I51" s="1">
        <v>459631680</v>
      </c>
      <c r="J51" s="1">
        <v>479631680</v>
      </c>
      <c r="K51" s="1">
        <v>159631680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0">
        <f t="shared" si="0"/>
        <v>3210264000</v>
      </c>
      <c r="S51" s="10">
        <f>+R51-E51</f>
        <v>0</v>
      </c>
    </row>
    <row r="52" spans="1:19" x14ac:dyDescent="0.2">
      <c r="A52" t="s">
        <v>84</v>
      </c>
      <c r="B52" t="s">
        <v>83</v>
      </c>
      <c r="C52" s="14">
        <v>53</v>
      </c>
      <c r="D52" s="19" t="s">
        <v>47</v>
      </c>
      <c r="E52" s="1">
        <v>311594241</v>
      </c>
      <c r="F52" s="1">
        <v>0</v>
      </c>
      <c r="G52" s="1">
        <v>155797121</v>
      </c>
      <c r="H52" s="1">
        <v>0</v>
      </c>
      <c r="I52" s="1">
        <v>0</v>
      </c>
      <c r="J52" s="1">
        <v>0</v>
      </c>
      <c r="K52" s="1">
        <v>0</v>
      </c>
      <c r="L52" s="1">
        <v>155797120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0">
        <f t="shared" si="0"/>
        <v>311594241</v>
      </c>
      <c r="S52" s="10">
        <f>+R52-E52</f>
        <v>0</v>
      </c>
    </row>
    <row r="53" spans="1:19" x14ac:dyDescent="0.2">
      <c r="A53" t="s">
        <v>92</v>
      </c>
      <c r="B53" t="s">
        <v>91</v>
      </c>
      <c r="C53" s="14">
        <v>57</v>
      </c>
      <c r="D53" s="19" t="s">
        <v>47</v>
      </c>
      <c r="E53" s="1">
        <v>194585885</v>
      </c>
      <c r="F53" s="1">
        <v>0</v>
      </c>
      <c r="G53" s="1">
        <v>17500000</v>
      </c>
      <c r="H53" s="1">
        <v>5000000</v>
      </c>
      <c r="I53" s="1">
        <v>0</v>
      </c>
      <c r="J53" s="1">
        <v>15440663</v>
      </c>
      <c r="K53" s="1">
        <v>44983798</v>
      </c>
      <c r="L53" s="1">
        <v>49898772</v>
      </c>
      <c r="M53" s="1">
        <v>15440663</v>
      </c>
      <c r="N53" s="1">
        <v>15440663</v>
      </c>
      <c r="O53" s="1">
        <v>15440663</v>
      </c>
      <c r="P53" s="1">
        <v>15440663</v>
      </c>
      <c r="Q53" s="1">
        <v>0</v>
      </c>
      <c r="R53" s="10">
        <f t="shared" si="0"/>
        <v>194585885</v>
      </c>
      <c r="S53" s="10">
        <f>+R53-E53</f>
        <v>0</v>
      </c>
    </row>
    <row r="54" spans="1:19" x14ac:dyDescent="0.2">
      <c r="A54" t="s">
        <v>100</v>
      </c>
      <c r="B54" t="s">
        <v>99</v>
      </c>
      <c r="C54" s="14">
        <v>61</v>
      </c>
      <c r="D54" s="19" t="s">
        <v>47</v>
      </c>
      <c r="E54" s="1">
        <v>82864891</v>
      </c>
      <c r="F54" s="1">
        <v>7533172</v>
      </c>
      <c r="G54" s="1">
        <v>7533172</v>
      </c>
      <c r="H54" s="1">
        <v>7533172</v>
      </c>
      <c r="I54" s="1">
        <v>7533172</v>
      </c>
      <c r="J54" s="1">
        <v>7533172</v>
      </c>
      <c r="K54" s="1">
        <v>7533172</v>
      </c>
      <c r="L54" s="1">
        <v>7533172</v>
      </c>
      <c r="M54" s="1">
        <v>7533172</v>
      </c>
      <c r="N54" s="1">
        <v>7533172</v>
      </c>
      <c r="O54" s="1">
        <v>7533172</v>
      </c>
      <c r="P54" s="1">
        <v>7533171</v>
      </c>
      <c r="Q54" s="1">
        <v>0</v>
      </c>
      <c r="R54" s="10">
        <f t="shared" si="0"/>
        <v>82864891</v>
      </c>
      <c r="S54" s="10">
        <f>+R54-E54</f>
        <v>0</v>
      </c>
    </row>
    <row r="55" spans="1:19" x14ac:dyDescent="0.2">
      <c r="A55" t="s">
        <v>96</v>
      </c>
      <c r="B55" t="s">
        <v>95</v>
      </c>
      <c r="C55" s="14">
        <v>59</v>
      </c>
      <c r="D55" s="19" t="s">
        <v>47</v>
      </c>
      <c r="E55" s="1">
        <v>508906550</v>
      </c>
      <c r="F55" s="1">
        <v>0</v>
      </c>
      <c r="G55" s="1">
        <v>0</v>
      </c>
      <c r="H55" s="1">
        <v>473906550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35000000</v>
      </c>
      <c r="Q55" s="1">
        <v>0</v>
      </c>
      <c r="R55" s="10">
        <f t="shared" si="0"/>
        <v>508906550</v>
      </c>
      <c r="S55" s="10">
        <f>+R55-E55</f>
        <v>0</v>
      </c>
    </row>
    <row r="56" spans="1:19" x14ac:dyDescent="0.2">
      <c r="A56" t="s">
        <v>94</v>
      </c>
      <c r="B56" t="s">
        <v>93</v>
      </c>
      <c r="C56" s="14">
        <v>58</v>
      </c>
      <c r="D56" s="19" t="s">
        <v>47</v>
      </c>
      <c r="E56" s="1">
        <v>421373893</v>
      </c>
      <c r="F56" s="1">
        <v>0</v>
      </c>
      <c r="G56" s="1">
        <v>44431616</v>
      </c>
      <c r="H56" s="1">
        <v>111306725</v>
      </c>
      <c r="I56" s="1">
        <v>22579444</v>
      </c>
      <c r="J56" s="1">
        <v>22579444</v>
      </c>
      <c r="K56" s="1">
        <v>27579444</v>
      </c>
      <c r="L56" s="1">
        <v>97579444</v>
      </c>
      <c r="M56" s="1">
        <v>22579444</v>
      </c>
      <c r="N56" s="1">
        <v>27579444</v>
      </c>
      <c r="O56" s="1">
        <v>22579444</v>
      </c>
      <c r="P56" s="1">
        <v>22579444</v>
      </c>
      <c r="Q56" s="1">
        <v>0</v>
      </c>
      <c r="R56" s="10">
        <f t="shared" si="0"/>
        <v>421373893</v>
      </c>
      <c r="S56" s="10">
        <f>+R56-E56</f>
        <v>0</v>
      </c>
    </row>
    <row r="57" spans="1:19" x14ac:dyDescent="0.2">
      <c r="A57" t="s">
        <v>86</v>
      </c>
      <c r="B57" t="s">
        <v>85</v>
      </c>
      <c r="C57" s="14">
        <v>54</v>
      </c>
      <c r="D57" s="19" t="s">
        <v>47</v>
      </c>
      <c r="E57" s="1">
        <v>1010180303</v>
      </c>
      <c r="F57" s="1">
        <v>31483163</v>
      </c>
      <c r="G57" s="1">
        <v>91774258</v>
      </c>
      <c r="H57" s="1">
        <v>152728818</v>
      </c>
      <c r="I57" s="1">
        <v>91774258</v>
      </c>
      <c r="J57" s="1">
        <v>91774258</v>
      </c>
      <c r="K57" s="1">
        <v>91774258</v>
      </c>
      <c r="L57" s="1">
        <v>91774258</v>
      </c>
      <c r="M57" s="1">
        <v>91774258</v>
      </c>
      <c r="N57" s="1">
        <v>91774258</v>
      </c>
      <c r="O57" s="1">
        <v>91774258</v>
      </c>
      <c r="P57" s="1">
        <v>91774258</v>
      </c>
      <c r="Q57" s="1">
        <v>0</v>
      </c>
      <c r="R57" s="10">
        <f t="shared" si="0"/>
        <v>1010180303</v>
      </c>
      <c r="S57" s="10">
        <f>+R57-E57</f>
        <v>0</v>
      </c>
    </row>
    <row r="58" spans="1:19" x14ac:dyDescent="0.2">
      <c r="A58" t="s">
        <v>98</v>
      </c>
      <c r="B58" t="s">
        <v>97</v>
      </c>
      <c r="C58" s="14">
        <v>60</v>
      </c>
      <c r="D58" s="19" t="s">
        <v>47</v>
      </c>
      <c r="E58" s="1">
        <v>3000000000</v>
      </c>
      <c r="F58" s="1">
        <v>0</v>
      </c>
      <c r="G58" s="1">
        <v>0</v>
      </c>
      <c r="H58" s="1">
        <v>1500000000</v>
      </c>
      <c r="I58" s="1">
        <v>0</v>
      </c>
      <c r="J58" s="1">
        <v>0</v>
      </c>
      <c r="K58" s="1">
        <v>0</v>
      </c>
      <c r="L58" s="1">
        <v>1500000000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0">
        <f t="shared" si="0"/>
        <v>3000000000</v>
      </c>
      <c r="S58" s="10">
        <f>+R58-E58</f>
        <v>0</v>
      </c>
    </row>
    <row r="59" spans="1:19" x14ac:dyDescent="0.2">
      <c r="A59" t="s">
        <v>82</v>
      </c>
      <c r="B59" t="s">
        <v>81</v>
      </c>
      <c r="C59" s="14">
        <v>52</v>
      </c>
      <c r="D59" s="19" t="s">
        <v>47</v>
      </c>
      <c r="E59" s="1">
        <v>72000000</v>
      </c>
      <c r="F59" s="1">
        <v>6545455</v>
      </c>
      <c r="G59" s="1">
        <v>6545455</v>
      </c>
      <c r="H59" s="1">
        <v>6545455</v>
      </c>
      <c r="I59" s="1">
        <v>6545455</v>
      </c>
      <c r="J59" s="1">
        <v>6545455</v>
      </c>
      <c r="K59" s="1">
        <v>6545455</v>
      </c>
      <c r="L59" s="1">
        <v>6545455</v>
      </c>
      <c r="M59" s="1">
        <v>6545455</v>
      </c>
      <c r="N59" s="1">
        <v>6545455</v>
      </c>
      <c r="O59" s="1">
        <v>6545455</v>
      </c>
      <c r="P59" s="1">
        <v>6545450</v>
      </c>
      <c r="Q59" s="1">
        <v>0</v>
      </c>
      <c r="R59" s="10">
        <f t="shared" si="0"/>
        <v>72000000</v>
      </c>
      <c r="S59" s="10">
        <f>+R59-E59</f>
        <v>0</v>
      </c>
    </row>
    <row r="60" spans="1:19" x14ac:dyDescent="0.2">
      <c r="A60" t="s">
        <v>88</v>
      </c>
      <c r="B60" t="s">
        <v>87</v>
      </c>
      <c r="C60" s="14">
        <v>55</v>
      </c>
      <c r="D60" s="19" t="s">
        <v>47</v>
      </c>
      <c r="E60" s="1">
        <v>1220564273</v>
      </c>
      <c r="F60" s="1">
        <v>0</v>
      </c>
      <c r="G60" s="1">
        <v>235930570</v>
      </c>
      <c r="H60" s="1">
        <v>4483510</v>
      </c>
      <c r="I60" s="1">
        <v>4483510</v>
      </c>
      <c r="J60" s="1">
        <v>66983510</v>
      </c>
      <c r="K60" s="1">
        <v>66983508</v>
      </c>
      <c r="L60" s="1">
        <v>237640512</v>
      </c>
      <c r="M60" s="1">
        <v>70742395</v>
      </c>
      <c r="N60" s="1">
        <v>237640512</v>
      </c>
      <c r="O60" s="1">
        <v>70742395</v>
      </c>
      <c r="P60" s="1">
        <v>224933851</v>
      </c>
      <c r="Q60" s="1">
        <v>0</v>
      </c>
      <c r="R60" s="10">
        <f t="shared" si="0"/>
        <v>1220564273</v>
      </c>
      <c r="S60" s="10">
        <f>+R60-E60</f>
        <v>0</v>
      </c>
    </row>
    <row r="61" spans="1:19" x14ac:dyDescent="0.2">
      <c r="A61" t="s">
        <v>90</v>
      </c>
      <c r="B61" t="s">
        <v>89</v>
      </c>
      <c r="C61" s="14">
        <v>56</v>
      </c>
      <c r="D61" s="19" t="s">
        <v>47</v>
      </c>
      <c r="E61" s="1">
        <v>1239126902</v>
      </c>
      <c r="F61" s="1">
        <v>0</v>
      </c>
      <c r="G61" s="1">
        <v>31101802</v>
      </c>
      <c r="H61" s="1">
        <v>144182188</v>
      </c>
      <c r="I61" s="1">
        <v>37835440</v>
      </c>
      <c r="J61" s="1">
        <v>37835440</v>
      </c>
      <c r="K61" s="1">
        <v>448384410</v>
      </c>
      <c r="L61" s="1">
        <v>208698275</v>
      </c>
      <c r="M61" s="1">
        <v>68937242</v>
      </c>
      <c r="N61" s="1">
        <v>84546072</v>
      </c>
      <c r="O61" s="1">
        <v>139770592</v>
      </c>
      <c r="P61" s="1">
        <v>37835441</v>
      </c>
      <c r="Q61" s="1">
        <v>0</v>
      </c>
      <c r="R61" s="10">
        <f t="shared" si="0"/>
        <v>1239126902</v>
      </c>
      <c r="S61" s="10">
        <f>+R61-E61</f>
        <v>0</v>
      </c>
    </row>
    <row r="62" spans="1:19" x14ac:dyDescent="0.2">
      <c r="A62" t="s">
        <v>102</v>
      </c>
      <c r="B62" t="s">
        <v>101</v>
      </c>
      <c r="C62" s="14">
        <v>62</v>
      </c>
      <c r="D62" s="19" t="s">
        <v>47</v>
      </c>
      <c r="E62" s="1">
        <v>602000000</v>
      </c>
      <c r="F62" s="1">
        <v>28000000</v>
      </c>
      <c r="G62" s="1">
        <v>30000000</v>
      </c>
      <c r="H62" s="1">
        <v>106181819</v>
      </c>
      <c r="I62" s="1">
        <v>54727273</v>
      </c>
      <c r="J62" s="1">
        <v>54727273</v>
      </c>
      <c r="K62" s="1">
        <v>54727273</v>
      </c>
      <c r="L62" s="1">
        <v>54727273</v>
      </c>
      <c r="M62" s="1">
        <v>54727273</v>
      </c>
      <c r="N62" s="1">
        <v>54727273</v>
      </c>
      <c r="O62" s="1">
        <v>54727273</v>
      </c>
      <c r="P62" s="1">
        <v>54727270</v>
      </c>
      <c r="Q62" s="1">
        <v>0</v>
      </c>
      <c r="R62" s="10">
        <f t="shared" si="0"/>
        <v>602000000</v>
      </c>
      <c r="S62" s="10">
        <f>+R62-E62</f>
        <v>0</v>
      </c>
    </row>
    <row r="63" spans="1:19" x14ac:dyDescent="0.2">
      <c r="A63" t="s">
        <v>104</v>
      </c>
      <c r="B63" t="s">
        <v>103</v>
      </c>
      <c r="C63" s="14">
        <v>63</v>
      </c>
      <c r="D63" s="19" t="s">
        <v>47</v>
      </c>
      <c r="E63" s="1">
        <v>4952739997</v>
      </c>
      <c r="F63" s="1">
        <v>178438210</v>
      </c>
      <c r="G63" s="1">
        <v>442242346</v>
      </c>
      <c r="H63" s="1">
        <v>442242346</v>
      </c>
      <c r="I63" s="1">
        <v>442242346</v>
      </c>
      <c r="J63" s="1">
        <v>442242346</v>
      </c>
      <c r="K63" s="1">
        <v>442242346</v>
      </c>
      <c r="L63" s="1">
        <v>434237166</v>
      </c>
      <c r="M63" s="1">
        <v>434237168</v>
      </c>
      <c r="N63" s="1">
        <v>417732222</v>
      </c>
      <c r="O63" s="1">
        <v>417732222</v>
      </c>
      <c r="P63" s="1">
        <v>859151279</v>
      </c>
      <c r="Q63" s="1">
        <v>0</v>
      </c>
      <c r="R63" s="10">
        <f t="shared" si="0"/>
        <v>4952739997</v>
      </c>
      <c r="S63" s="10">
        <f>+R63-E63</f>
        <v>0</v>
      </c>
    </row>
    <row r="64" spans="1:19" x14ac:dyDescent="0.2">
      <c r="A64" t="s">
        <v>108</v>
      </c>
      <c r="B64" t="s">
        <v>107</v>
      </c>
      <c r="C64" s="14">
        <v>64</v>
      </c>
      <c r="D64" s="19" t="s">
        <v>47</v>
      </c>
      <c r="E64" s="1">
        <v>21463926750</v>
      </c>
      <c r="F64" s="1">
        <v>0</v>
      </c>
      <c r="G64" s="1">
        <v>2861407291</v>
      </c>
      <c r="H64" s="1">
        <v>3134651755</v>
      </c>
      <c r="I64" s="1">
        <v>3087825930</v>
      </c>
      <c r="J64" s="1">
        <v>2006695399</v>
      </c>
      <c r="K64" s="1">
        <v>3053188228</v>
      </c>
      <c r="L64" s="1">
        <v>2291565020</v>
      </c>
      <c r="M64" s="1">
        <v>2291565020</v>
      </c>
      <c r="N64" s="1">
        <v>1006695399</v>
      </c>
      <c r="O64" s="1">
        <v>1006695399</v>
      </c>
      <c r="P64" s="1">
        <v>723637309</v>
      </c>
      <c r="Q64" s="1">
        <v>0</v>
      </c>
      <c r="R64" s="10">
        <f t="shared" si="0"/>
        <v>21463926750</v>
      </c>
      <c r="S64" s="10">
        <f>+R64-E64</f>
        <v>0</v>
      </c>
    </row>
    <row r="65" spans="1:19" x14ac:dyDescent="0.2">
      <c r="A65" t="s">
        <v>110</v>
      </c>
      <c r="B65" t="s">
        <v>109</v>
      </c>
      <c r="C65" s="14">
        <v>65</v>
      </c>
      <c r="D65" s="19" t="s">
        <v>47</v>
      </c>
      <c r="E65" s="1">
        <v>26783794</v>
      </c>
      <c r="F65" s="1">
        <v>2434890</v>
      </c>
      <c r="G65" s="1">
        <v>2434890</v>
      </c>
      <c r="H65" s="1">
        <v>2434890</v>
      </c>
      <c r="I65" s="1">
        <v>2434890</v>
      </c>
      <c r="J65" s="1">
        <v>2434890</v>
      </c>
      <c r="K65" s="1">
        <v>2434890</v>
      </c>
      <c r="L65" s="1">
        <v>2434890</v>
      </c>
      <c r="M65" s="1">
        <v>2434890</v>
      </c>
      <c r="N65" s="1">
        <v>2434890</v>
      </c>
      <c r="O65" s="1">
        <v>2434890</v>
      </c>
      <c r="P65" s="1">
        <v>2434894</v>
      </c>
      <c r="Q65" s="1">
        <v>0</v>
      </c>
      <c r="R65" s="10">
        <f t="shared" si="0"/>
        <v>26783794</v>
      </c>
      <c r="S65" s="10">
        <f>+R65-E65</f>
        <v>0</v>
      </c>
    </row>
    <row r="66" spans="1:19" x14ac:dyDescent="0.2">
      <c r="A66" t="s">
        <v>112</v>
      </c>
      <c r="B66" t="s">
        <v>111</v>
      </c>
      <c r="C66" s="14">
        <v>66</v>
      </c>
      <c r="D66" s="19" t="s">
        <v>47</v>
      </c>
      <c r="E66" s="1">
        <v>73158041</v>
      </c>
      <c r="F66" s="1">
        <v>3661968</v>
      </c>
      <c r="G66" s="1">
        <v>581421</v>
      </c>
      <c r="H66" s="1">
        <v>26933468</v>
      </c>
      <c r="I66" s="1">
        <v>581421</v>
      </c>
      <c r="J66" s="1">
        <v>581421</v>
      </c>
      <c r="K66" s="1">
        <v>581421</v>
      </c>
      <c r="L66" s="1">
        <v>15099893</v>
      </c>
      <c r="M66" s="1">
        <v>710625</v>
      </c>
      <c r="N66" s="1">
        <v>15099893</v>
      </c>
      <c r="O66" s="1">
        <v>710625</v>
      </c>
      <c r="P66" s="1">
        <v>8615885</v>
      </c>
      <c r="Q66" s="1">
        <v>0</v>
      </c>
      <c r="R66" s="10">
        <f t="shared" si="0"/>
        <v>73158041</v>
      </c>
      <c r="S66" s="10">
        <f>+R66-E66</f>
        <v>0</v>
      </c>
    </row>
    <row r="67" spans="1:19" x14ac:dyDescent="0.2">
      <c r="A67" t="s">
        <v>116</v>
      </c>
      <c r="B67" t="s">
        <v>115</v>
      </c>
      <c r="C67" s="14">
        <v>68</v>
      </c>
      <c r="D67" s="19" t="s">
        <v>47</v>
      </c>
      <c r="E67" s="1">
        <v>60626107</v>
      </c>
      <c r="F67" s="1">
        <v>0</v>
      </c>
      <c r="G67" s="1">
        <v>5511464</v>
      </c>
      <c r="H67" s="1">
        <v>5511464</v>
      </c>
      <c r="I67" s="1">
        <v>5511464</v>
      </c>
      <c r="J67" s="1">
        <v>5511464</v>
      </c>
      <c r="K67" s="1">
        <v>5511464</v>
      </c>
      <c r="L67" s="1">
        <v>5511464</v>
      </c>
      <c r="M67" s="1">
        <v>5511464</v>
      </c>
      <c r="N67" s="1">
        <v>5511464</v>
      </c>
      <c r="O67" s="1">
        <v>5511464</v>
      </c>
      <c r="P67" s="1">
        <v>11022931</v>
      </c>
      <c r="Q67" s="1">
        <v>0</v>
      </c>
      <c r="R67" s="10">
        <f t="shared" ref="R67:R85" si="1">SUM(F67:Q67)</f>
        <v>60626107</v>
      </c>
      <c r="S67" s="10">
        <f>+R67-E67</f>
        <v>0</v>
      </c>
    </row>
    <row r="68" spans="1:19" x14ac:dyDescent="0.2">
      <c r="A68" t="s">
        <v>114</v>
      </c>
      <c r="B68" t="s">
        <v>113</v>
      </c>
      <c r="C68" s="14">
        <v>67</v>
      </c>
      <c r="D68" s="19" t="s">
        <v>47</v>
      </c>
      <c r="E68" s="1">
        <v>56546776</v>
      </c>
      <c r="F68" s="1">
        <v>0</v>
      </c>
      <c r="G68" s="1">
        <v>0</v>
      </c>
      <c r="H68" s="1">
        <v>0</v>
      </c>
      <c r="I68" s="1">
        <v>0</v>
      </c>
      <c r="J68" s="1">
        <v>5225576</v>
      </c>
      <c r="K68" s="1">
        <v>15223840</v>
      </c>
      <c r="L68" s="1">
        <v>15195064</v>
      </c>
      <c r="M68" s="1">
        <v>5225574</v>
      </c>
      <c r="N68" s="1">
        <v>5225574</v>
      </c>
      <c r="O68" s="1">
        <v>5225574</v>
      </c>
      <c r="P68" s="1">
        <v>5225574</v>
      </c>
      <c r="Q68" s="1">
        <v>0</v>
      </c>
      <c r="R68" s="10">
        <f t="shared" si="1"/>
        <v>56546776</v>
      </c>
      <c r="S68" s="10">
        <f>+R68-E68</f>
        <v>0</v>
      </c>
    </row>
    <row r="69" spans="1:19" x14ac:dyDescent="0.2">
      <c r="A69" t="s">
        <v>118</v>
      </c>
      <c r="B69" t="s">
        <v>117</v>
      </c>
      <c r="C69" s="14">
        <v>69</v>
      </c>
      <c r="D69" s="19" t="s">
        <v>47</v>
      </c>
      <c r="E69" s="1">
        <v>28043916</v>
      </c>
      <c r="F69" s="1">
        <v>2549447</v>
      </c>
      <c r="G69" s="1">
        <v>2549447</v>
      </c>
      <c r="H69" s="1">
        <v>2549447</v>
      </c>
      <c r="I69" s="1">
        <v>2549447</v>
      </c>
      <c r="J69" s="1">
        <v>2549447</v>
      </c>
      <c r="K69" s="1">
        <v>2549447</v>
      </c>
      <c r="L69" s="1">
        <v>2549447</v>
      </c>
      <c r="M69" s="1">
        <v>2549447</v>
      </c>
      <c r="N69" s="1">
        <v>2549447</v>
      </c>
      <c r="O69" s="1">
        <v>2549447</v>
      </c>
      <c r="P69" s="1">
        <v>2549446</v>
      </c>
      <c r="Q69" s="1">
        <v>0</v>
      </c>
      <c r="R69" s="10">
        <f t="shared" si="1"/>
        <v>28043916</v>
      </c>
      <c r="S69" s="10">
        <f>+R69-E69</f>
        <v>0</v>
      </c>
    </row>
    <row r="70" spans="1:19" x14ac:dyDescent="0.2">
      <c r="A70" t="s">
        <v>120</v>
      </c>
      <c r="B70" t="s">
        <v>119</v>
      </c>
      <c r="C70" s="14">
        <v>70</v>
      </c>
      <c r="D70" s="19" t="s">
        <v>47</v>
      </c>
      <c r="E70" s="1">
        <v>3026366234</v>
      </c>
      <c r="F70" s="1">
        <v>64531567</v>
      </c>
      <c r="G70" s="1">
        <v>268428804</v>
      </c>
      <c r="H70" s="1">
        <v>268428804</v>
      </c>
      <c r="I70" s="1">
        <v>268428804</v>
      </c>
      <c r="J70" s="1">
        <v>268428804</v>
      </c>
      <c r="K70" s="1">
        <v>268428804</v>
      </c>
      <c r="L70" s="1">
        <v>268428804</v>
      </c>
      <c r="M70" s="1">
        <v>268428804</v>
      </c>
      <c r="N70" s="1">
        <v>268428804</v>
      </c>
      <c r="O70" s="1">
        <v>268428804</v>
      </c>
      <c r="P70" s="1">
        <v>545975431</v>
      </c>
      <c r="Q70" s="1">
        <v>0</v>
      </c>
      <c r="R70" s="10">
        <f t="shared" si="1"/>
        <v>3026366234</v>
      </c>
      <c r="S70" s="10">
        <f>+R70-E70</f>
        <v>0</v>
      </c>
    </row>
    <row r="71" spans="1:19" x14ac:dyDescent="0.2">
      <c r="A71" t="s">
        <v>124</v>
      </c>
      <c r="B71" t="s">
        <v>123</v>
      </c>
      <c r="C71" s="14">
        <v>71</v>
      </c>
      <c r="D71" s="19" t="s">
        <v>47</v>
      </c>
      <c r="E71" s="1">
        <v>626961561</v>
      </c>
      <c r="F71" s="1">
        <v>0</v>
      </c>
      <c r="G71" s="1">
        <v>311075204</v>
      </c>
      <c r="H71" s="1">
        <v>0</v>
      </c>
      <c r="I71" s="1">
        <v>2405577</v>
      </c>
      <c r="J71" s="1">
        <v>0</v>
      </c>
      <c r="K71" s="1">
        <v>0</v>
      </c>
      <c r="L71" s="1">
        <v>313480780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0">
        <f t="shared" si="1"/>
        <v>626961561</v>
      </c>
      <c r="S71" s="10">
        <f>+R71-E71</f>
        <v>0</v>
      </c>
    </row>
    <row r="72" spans="1:19" x14ac:dyDescent="0.2">
      <c r="A72" t="s">
        <v>126</v>
      </c>
      <c r="B72" t="s">
        <v>125</v>
      </c>
      <c r="C72" s="14">
        <v>72</v>
      </c>
      <c r="D72" s="19" t="s">
        <v>47</v>
      </c>
      <c r="E72" s="1">
        <v>10364568</v>
      </c>
      <c r="F72" s="1">
        <v>2515447</v>
      </c>
      <c r="G72" s="1">
        <v>1117930</v>
      </c>
      <c r="H72" s="1">
        <v>69047</v>
      </c>
      <c r="I72" s="1">
        <v>69047</v>
      </c>
      <c r="J72" s="1">
        <v>69047</v>
      </c>
      <c r="K72" s="1">
        <v>69047</v>
      </c>
      <c r="L72" s="1">
        <v>2422399</v>
      </c>
      <c r="M72" s="1">
        <v>114002</v>
      </c>
      <c r="N72" s="1">
        <v>2422399</v>
      </c>
      <c r="O72" s="1">
        <v>114002</v>
      </c>
      <c r="P72" s="1">
        <v>1382201</v>
      </c>
      <c r="Q72" s="1">
        <v>0</v>
      </c>
      <c r="R72" s="10">
        <f t="shared" si="1"/>
        <v>10364568</v>
      </c>
      <c r="S72" s="10">
        <f>+R72-E72</f>
        <v>0</v>
      </c>
    </row>
    <row r="73" spans="1:19" x14ac:dyDescent="0.2">
      <c r="A73" t="s">
        <v>128</v>
      </c>
      <c r="B73" t="s">
        <v>127</v>
      </c>
      <c r="C73" s="14">
        <v>73</v>
      </c>
      <c r="D73" s="19" t="s">
        <v>47</v>
      </c>
      <c r="E73" s="1">
        <v>10986706</v>
      </c>
      <c r="F73" s="1">
        <v>0</v>
      </c>
      <c r="G73" s="1">
        <v>253933</v>
      </c>
      <c r="H73" s="1">
        <v>659484</v>
      </c>
      <c r="I73" s="1">
        <v>659484</v>
      </c>
      <c r="J73" s="1">
        <v>659484</v>
      </c>
      <c r="K73" s="1">
        <v>3863982</v>
      </c>
      <c r="L73" s="1">
        <v>1800572</v>
      </c>
      <c r="M73" s="1">
        <v>659484</v>
      </c>
      <c r="N73" s="1">
        <v>786923</v>
      </c>
      <c r="O73" s="1">
        <v>1237806</v>
      </c>
      <c r="P73" s="1">
        <v>405554</v>
      </c>
      <c r="Q73" s="1">
        <v>0</v>
      </c>
      <c r="R73" s="10">
        <f t="shared" si="1"/>
        <v>10986706</v>
      </c>
      <c r="S73" s="10">
        <f>+R73-E73</f>
        <v>0</v>
      </c>
    </row>
    <row r="74" spans="1:19" x14ac:dyDescent="0.2">
      <c r="A74" t="s">
        <v>130</v>
      </c>
      <c r="B74" t="s">
        <v>129</v>
      </c>
      <c r="C74" s="14">
        <v>74</v>
      </c>
      <c r="D74" s="19" t="s">
        <v>47</v>
      </c>
      <c r="E74" s="1">
        <v>1790964</v>
      </c>
      <c r="F74" s="1">
        <v>0</v>
      </c>
      <c r="G74" s="1">
        <v>0</v>
      </c>
      <c r="H74" s="1">
        <v>0</v>
      </c>
      <c r="I74" s="1">
        <v>0</v>
      </c>
      <c r="J74" s="1">
        <v>165504</v>
      </c>
      <c r="K74" s="1">
        <v>482174</v>
      </c>
      <c r="L74" s="1">
        <v>481262</v>
      </c>
      <c r="M74" s="1">
        <v>165506</v>
      </c>
      <c r="N74" s="1">
        <v>165506</v>
      </c>
      <c r="O74" s="1">
        <v>165506</v>
      </c>
      <c r="P74" s="1">
        <v>165506</v>
      </c>
      <c r="Q74" s="1">
        <v>0</v>
      </c>
      <c r="R74" s="10">
        <f t="shared" si="1"/>
        <v>1790964</v>
      </c>
      <c r="S74" s="10">
        <f>+R74-E74</f>
        <v>0</v>
      </c>
    </row>
    <row r="75" spans="1:19" x14ac:dyDescent="0.2">
      <c r="A75" t="s">
        <v>132</v>
      </c>
      <c r="B75" t="s">
        <v>131</v>
      </c>
      <c r="C75" s="14">
        <v>75</v>
      </c>
      <c r="D75" s="19" t="s">
        <v>47</v>
      </c>
      <c r="E75" s="1">
        <v>888214</v>
      </c>
      <c r="F75" s="1">
        <v>80747</v>
      </c>
      <c r="G75" s="1">
        <v>80747</v>
      </c>
      <c r="H75" s="1">
        <v>80747</v>
      </c>
      <c r="I75" s="1">
        <v>80747</v>
      </c>
      <c r="J75" s="1">
        <v>80747</v>
      </c>
      <c r="K75" s="1">
        <v>80747</v>
      </c>
      <c r="L75" s="1">
        <v>80747</v>
      </c>
      <c r="M75" s="1">
        <v>80747</v>
      </c>
      <c r="N75" s="1">
        <v>80747</v>
      </c>
      <c r="O75" s="1">
        <v>80747</v>
      </c>
      <c r="P75" s="1">
        <v>80744</v>
      </c>
      <c r="Q75" s="1">
        <v>0</v>
      </c>
      <c r="R75" s="10">
        <f t="shared" si="1"/>
        <v>888214</v>
      </c>
      <c r="S75" s="10">
        <f>+R75-E75</f>
        <v>0</v>
      </c>
    </row>
    <row r="76" spans="1:19" x14ac:dyDescent="0.2">
      <c r="A76" t="s">
        <v>134</v>
      </c>
      <c r="B76" t="s">
        <v>133</v>
      </c>
      <c r="C76" s="14">
        <v>76</v>
      </c>
      <c r="D76" s="19" t="s">
        <v>47</v>
      </c>
      <c r="E76" s="1">
        <v>132435439</v>
      </c>
      <c r="F76" s="1">
        <v>5231740</v>
      </c>
      <c r="G76" s="1">
        <v>13396279</v>
      </c>
      <c r="H76" s="1">
        <v>12039585</v>
      </c>
      <c r="I76" s="1">
        <v>17490736</v>
      </c>
      <c r="J76" s="1">
        <v>12039585</v>
      </c>
      <c r="K76" s="1">
        <v>12039585</v>
      </c>
      <c r="L76" s="1">
        <v>12039585</v>
      </c>
      <c r="M76" s="1">
        <v>12039585</v>
      </c>
      <c r="N76" s="1">
        <v>12039585</v>
      </c>
      <c r="O76" s="1">
        <v>12039585</v>
      </c>
      <c r="P76" s="1">
        <v>12039589</v>
      </c>
      <c r="Q76" s="1">
        <v>0</v>
      </c>
      <c r="R76" s="10">
        <f t="shared" si="1"/>
        <v>132435439</v>
      </c>
      <c r="S76" s="10">
        <f>+R76-E76</f>
        <v>0</v>
      </c>
    </row>
    <row r="77" spans="1:19" x14ac:dyDescent="0.2">
      <c r="A77" t="s">
        <v>138</v>
      </c>
      <c r="B77" t="s">
        <v>137</v>
      </c>
      <c r="C77" s="14">
        <v>77</v>
      </c>
      <c r="D77" s="19" t="s">
        <v>47</v>
      </c>
      <c r="E77" s="1">
        <v>500000000</v>
      </c>
      <c r="F77" s="1">
        <v>51550500</v>
      </c>
      <c r="G77" s="1">
        <v>113411088</v>
      </c>
      <c r="H77" s="1">
        <v>113411088</v>
      </c>
      <c r="I77" s="1">
        <v>175271676</v>
      </c>
      <c r="J77" s="1">
        <v>46355648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0">
        <f t="shared" si="1"/>
        <v>500000000</v>
      </c>
      <c r="S77" s="10">
        <f>+R77-E77</f>
        <v>0</v>
      </c>
    </row>
    <row r="78" spans="1:19" x14ac:dyDescent="0.2">
      <c r="A78" t="s">
        <v>151</v>
      </c>
      <c r="B78" t="s">
        <v>137</v>
      </c>
      <c r="C78" s="14">
        <v>84</v>
      </c>
      <c r="D78" s="19" t="s">
        <v>47</v>
      </c>
      <c r="E78" s="1">
        <v>67055442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67055442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0">
        <f t="shared" si="1"/>
        <v>67055442</v>
      </c>
      <c r="S78" s="10">
        <f>+R78-E78</f>
        <v>0</v>
      </c>
    </row>
    <row r="79" spans="1:19" x14ac:dyDescent="0.2">
      <c r="A79" t="s">
        <v>55</v>
      </c>
      <c r="B79" t="s">
        <v>54</v>
      </c>
      <c r="C79" s="14">
        <v>39</v>
      </c>
      <c r="D79" s="19" t="s">
        <v>47</v>
      </c>
      <c r="E79" s="1">
        <v>92937462</v>
      </c>
      <c r="F79" s="1">
        <v>62246455</v>
      </c>
      <c r="G79" s="1">
        <v>30691007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0">
        <f t="shared" si="1"/>
        <v>92937462</v>
      </c>
      <c r="S79" s="10">
        <f>+R79-E79</f>
        <v>0</v>
      </c>
    </row>
    <row r="80" spans="1:19" x14ac:dyDescent="0.2">
      <c r="A80" t="s">
        <v>149</v>
      </c>
      <c r="B80" t="s">
        <v>54</v>
      </c>
      <c r="C80" s="14">
        <v>83</v>
      </c>
      <c r="D80" s="19" t="s">
        <v>47</v>
      </c>
      <c r="E80" s="1">
        <v>571575774</v>
      </c>
      <c r="F80" s="1">
        <v>34394337</v>
      </c>
      <c r="G80" s="1">
        <v>27694234</v>
      </c>
      <c r="H80" s="1">
        <v>58385241</v>
      </c>
      <c r="I80" s="1">
        <v>24179796</v>
      </c>
      <c r="J80" s="1">
        <v>60410294</v>
      </c>
      <c r="K80" s="1">
        <v>60410294</v>
      </c>
      <c r="L80" s="1">
        <v>64460400</v>
      </c>
      <c r="M80" s="1">
        <v>60410294</v>
      </c>
      <c r="N80" s="1">
        <v>60410294</v>
      </c>
      <c r="O80" s="1">
        <v>60410294</v>
      </c>
      <c r="P80" s="1">
        <v>60410296</v>
      </c>
      <c r="Q80" s="1">
        <v>0</v>
      </c>
      <c r="R80" s="10">
        <f t="shared" si="1"/>
        <v>571575774</v>
      </c>
      <c r="S80" s="10">
        <f>+R80-E80</f>
        <v>0</v>
      </c>
    </row>
    <row r="81" spans="1:19" x14ac:dyDescent="0.2">
      <c r="A81" t="s">
        <v>140</v>
      </c>
      <c r="B81" t="s">
        <v>139</v>
      </c>
      <c r="C81" s="14">
        <v>78</v>
      </c>
      <c r="D81" s="19" t="s">
        <v>47</v>
      </c>
      <c r="E81" s="1">
        <v>11444198</v>
      </c>
      <c r="F81" s="1">
        <v>0</v>
      </c>
      <c r="G81" s="1">
        <v>7747152</v>
      </c>
      <c r="H81" s="1">
        <v>2025053</v>
      </c>
      <c r="I81" s="1">
        <v>0</v>
      </c>
      <c r="J81" s="1">
        <v>0</v>
      </c>
      <c r="K81" s="1">
        <v>0</v>
      </c>
      <c r="L81" s="1">
        <v>1671993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0">
        <f t="shared" si="1"/>
        <v>11444198</v>
      </c>
      <c r="S81" s="10">
        <f>+R81-E81</f>
        <v>0</v>
      </c>
    </row>
    <row r="82" spans="1:19" x14ac:dyDescent="0.2">
      <c r="A82" t="s">
        <v>142</v>
      </c>
      <c r="B82" t="s">
        <v>141</v>
      </c>
      <c r="C82" s="14">
        <v>79</v>
      </c>
      <c r="D82" s="19" t="s">
        <v>47</v>
      </c>
      <c r="E82" s="1">
        <v>6162260</v>
      </c>
      <c r="F82" s="1">
        <v>1744128</v>
      </c>
      <c r="G82" s="1">
        <v>33787</v>
      </c>
      <c r="H82" s="1">
        <v>33787</v>
      </c>
      <c r="I82" s="1">
        <v>33787</v>
      </c>
      <c r="J82" s="1">
        <v>33787</v>
      </c>
      <c r="K82" s="1">
        <v>33787</v>
      </c>
      <c r="L82" s="1">
        <v>1594616</v>
      </c>
      <c r="M82" s="1">
        <v>75045</v>
      </c>
      <c r="N82" s="1">
        <v>1594616</v>
      </c>
      <c r="O82" s="1">
        <v>75045</v>
      </c>
      <c r="P82" s="1">
        <v>909875</v>
      </c>
      <c r="Q82" s="1">
        <v>0</v>
      </c>
      <c r="R82" s="10">
        <f t="shared" si="1"/>
        <v>6162260</v>
      </c>
      <c r="S82" s="10">
        <f>+R82-E82</f>
        <v>0</v>
      </c>
    </row>
    <row r="83" spans="1:19" x14ac:dyDescent="0.2">
      <c r="A83" t="s">
        <v>144</v>
      </c>
      <c r="B83" t="s">
        <v>143</v>
      </c>
      <c r="C83" s="14">
        <v>80</v>
      </c>
      <c r="D83" s="19" t="s">
        <v>47</v>
      </c>
      <c r="E83" s="1">
        <v>207764091</v>
      </c>
      <c r="F83" s="1">
        <v>0</v>
      </c>
      <c r="G83" s="1">
        <v>289428</v>
      </c>
      <c r="H83" s="1">
        <v>13556294</v>
      </c>
      <c r="I83" s="1">
        <v>13556294</v>
      </c>
      <c r="J83" s="1">
        <v>13556294</v>
      </c>
      <c r="K83" s="1">
        <v>57208727</v>
      </c>
      <c r="L83" s="1">
        <v>14856887</v>
      </c>
      <c r="M83" s="1">
        <v>13556294</v>
      </c>
      <c r="N83" s="1">
        <v>13701547</v>
      </c>
      <c r="O83" s="1">
        <v>14215460</v>
      </c>
      <c r="P83" s="1">
        <v>53266866</v>
      </c>
      <c r="Q83" s="1">
        <v>0</v>
      </c>
      <c r="R83" s="10">
        <f t="shared" si="1"/>
        <v>207764091</v>
      </c>
      <c r="S83" s="10">
        <f>+R83-E83</f>
        <v>0</v>
      </c>
    </row>
    <row r="84" spans="1:19" x14ac:dyDescent="0.2">
      <c r="A84" t="s">
        <v>146</v>
      </c>
      <c r="B84" t="s">
        <v>145</v>
      </c>
      <c r="C84" s="14">
        <v>81</v>
      </c>
      <c r="D84" s="19" t="s">
        <v>47</v>
      </c>
      <c r="E84" s="1">
        <v>2041309</v>
      </c>
      <c r="F84" s="1">
        <v>0</v>
      </c>
      <c r="G84" s="1">
        <v>0</v>
      </c>
      <c r="H84" s="1">
        <v>0</v>
      </c>
      <c r="I84" s="1">
        <v>0</v>
      </c>
      <c r="J84" s="1">
        <v>188638</v>
      </c>
      <c r="K84" s="1">
        <v>549573</v>
      </c>
      <c r="L84" s="1">
        <v>548534</v>
      </c>
      <c r="M84" s="1">
        <v>188641</v>
      </c>
      <c r="N84" s="1">
        <v>188641</v>
      </c>
      <c r="O84" s="1">
        <v>188641</v>
      </c>
      <c r="P84" s="1">
        <v>188641</v>
      </c>
      <c r="Q84" s="1">
        <v>0</v>
      </c>
      <c r="R84" s="10">
        <f t="shared" si="1"/>
        <v>2041309</v>
      </c>
      <c r="S84" s="10">
        <f>+R84-E84</f>
        <v>0</v>
      </c>
    </row>
    <row r="85" spans="1:19" x14ac:dyDescent="0.2">
      <c r="A85" t="s">
        <v>148</v>
      </c>
      <c r="B85" t="s">
        <v>147</v>
      </c>
      <c r="C85" s="14">
        <v>82</v>
      </c>
      <c r="D85" s="19" t="s">
        <v>47</v>
      </c>
      <c r="E85" s="1">
        <v>1012368</v>
      </c>
      <c r="F85" s="1">
        <v>92033</v>
      </c>
      <c r="G85" s="1">
        <v>92033</v>
      </c>
      <c r="H85" s="1">
        <v>92033</v>
      </c>
      <c r="I85" s="1">
        <v>92033</v>
      </c>
      <c r="J85" s="1">
        <v>92033</v>
      </c>
      <c r="K85" s="1">
        <v>92033</v>
      </c>
      <c r="L85" s="1">
        <v>92033</v>
      </c>
      <c r="M85" s="1">
        <v>92033</v>
      </c>
      <c r="N85" s="1">
        <v>92033</v>
      </c>
      <c r="O85" s="1">
        <v>92033</v>
      </c>
      <c r="P85" s="1">
        <v>92038</v>
      </c>
      <c r="Q85" s="1">
        <v>0</v>
      </c>
      <c r="R85" s="10">
        <f>SUM(F85:Q85)</f>
        <v>1012368</v>
      </c>
      <c r="S85" s="10">
        <f>+R85-E85</f>
        <v>0</v>
      </c>
    </row>
    <row r="87" spans="1:19" x14ac:dyDescent="0.2">
      <c r="C87" s="12"/>
      <c r="D87" s="12" t="s">
        <v>239</v>
      </c>
      <c r="E87" s="11">
        <f>SUM(E2:E86)</f>
        <v>111575898490</v>
      </c>
      <c r="F87" s="11">
        <f>SUM(F2:F85)</f>
        <v>1586903204</v>
      </c>
      <c r="G87" s="11">
        <f t="shared" ref="G87:Q87" si="2">SUM(G2:G85)</f>
        <v>5910317422</v>
      </c>
      <c r="H87" s="11">
        <f t="shared" si="2"/>
        <v>27037767802</v>
      </c>
      <c r="I87" s="11">
        <f t="shared" si="2"/>
        <v>10867437798</v>
      </c>
      <c r="J87" s="11">
        <f t="shared" si="2"/>
        <v>6994063028</v>
      </c>
      <c r="K87" s="11">
        <f t="shared" si="2"/>
        <v>7243078443</v>
      </c>
      <c r="L87" s="11">
        <f t="shared" si="2"/>
        <v>30567912918</v>
      </c>
      <c r="M87" s="11">
        <f t="shared" si="2"/>
        <v>5555931104</v>
      </c>
      <c r="N87" s="11">
        <f t="shared" si="2"/>
        <v>3730101005</v>
      </c>
      <c r="O87" s="11">
        <f t="shared" si="2"/>
        <v>7291065579</v>
      </c>
      <c r="P87" s="11">
        <f t="shared" si="2"/>
        <v>4037441067</v>
      </c>
      <c r="Q87" s="11">
        <f t="shared" si="2"/>
        <v>753879120</v>
      </c>
      <c r="R87" s="13">
        <f>SUM(F87:Q87)</f>
        <v>111575898490</v>
      </c>
      <c r="S87" s="13">
        <f>+R87-E87</f>
        <v>0</v>
      </c>
    </row>
    <row r="89" spans="1:19" x14ac:dyDescent="0.2">
      <c r="D89" s="18" t="s">
        <v>235</v>
      </c>
      <c r="E89" s="1">
        <v>425418123</v>
      </c>
      <c r="F89" s="1">
        <f>SUM(F25+F26+F27+F30+F31+F32+F33+F34)</f>
        <v>30351691</v>
      </c>
      <c r="G89" s="1">
        <f t="shared" ref="G89:Q89" si="3">SUM(G25+G26+G27+G30+G31+G32+G33+G34)</f>
        <v>31287266</v>
      </c>
      <c r="H89" s="1">
        <f t="shared" si="3"/>
        <v>32220327</v>
      </c>
      <c r="I89" s="1">
        <f t="shared" si="3"/>
        <v>33150878</v>
      </c>
      <c r="J89" s="1">
        <f t="shared" si="3"/>
        <v>34078926</v>
      </c>
      <c r="K89" s="1">
        <f t="shared" si="3"/>
        <v>35004479</v>
      </c>
      <c r="L89" s="1">
        <f t="shared" si="3"/>
        <v>35927542</v>
      </c>
      <c r="M89" s="1">
        <f t="shared" si="3"/>
        <v>36848124</v>
      </c>
      <c r="N89" s="1">
        <f t="shared" si="3"/>
        <v>37766229</v>
      </c>
      <c r="O89" s="1">
        <f t="shared" si="3"/>
        <v>38681865</v>
      </c>
      <c r="P89" s="1">
        <f t="shared" si="3"/>
        <v>39595039</v>
      </c>
      <c r="Q89" s="1">
        <f t="shared" si="3"/>
        <v>40505757</v>
      </c>
      <c r="R89" s="1">
        <f>SUM(F89:Q89)</f>
        <v>425418123</v>
      </c>
      <c r="S89" s="10">
        <f>+R89-E89</f>
        <v>0</v>
      </c>
    </row>
    <row r="90" spans="1:19" x14ac:dyDescent="0.2">
      <c r="D90" s="18" t="s">
        <v>238</v>
      </c>
      <c r="E90" s="1">
        <v>590000000</v>
      </c>
      <c r="F90" s="1">
        <f>+F24+F28+F29+F35+F36+F37+F38</f>
        <v>295000000</v>
      </c>
      <c r="G90" s="1">
        <f t="shared" ref="G90:Q90" si="4">+G24+G28+G29+G35+G36+G37+G38</f>
        <v>0</v>
      </c>
      <c r="H90" s="1">
        <f t="shared" si="4"/>
        <v>0</v>
      </c>
      <c r="I90" s="1">
        <f t="shared" si="4"/>
        <v>0</v>
      </c>
      <c r="J90" s="1">
        <f t="shared" si="4"/>
        <v>0</v>
      </c>
      <c r="K90" s="1">
        <f t="shared" si="4"/>
        <v>0</v>
      </c>
      <c r="L90" s="1">
        <f t="shared" si="4"/>
        <v>0</v>
      </c>
      <c r="M90" s="1">
        <f t="shared" si="4"/>
        <v>295000000</v>
      </c>
      <c r="N90" s="1">
        <f t="shared" si="4"/>
        <v>0</v>
      </c>
      <c r="O90" s="1">
        <f t="shared" si="4"/>
        <v>0</v>
      </c>
      <c r="P90" s="1">
        <f t="shared" si="4"/>
        <v>0</v>
      </c>
      <c r="Q90" s="1">
        <f t="shared" si="4"/>
        <v>0</v>
      </c>
      <c r="R90" s="1">
        <f t="shared" ref="R90:R92" si="5">SUM(F90:Q90)</f>
        <v>590000000</v>
      </c>
      <c r="S90" s="10">
        <f t="shared" ref="S90:S92" si="6">+R90-E90</f>
        <v>0</v>
      </c>
    </row>
    <row r="91" spans="1:19" x14ac:dyDescent="0.2">
      <c r="D91" s="18" t="s">
        <v>236</v>
      </c>
      <c r="E91" s="1">
        <f>SUM(E2:E23)</f>
        <v>8560480367</v>
      </c>
      <c r="F91" s="1">
        <f t="shared" ref="F91:Q91" si="7">SUM(F2:F23)</f>
        <v>713373364</v>
      </c>
      <c r="G91" s="1">
        <f t="shared" si="7"/>
        <v>713373364</v>
      </c>
      <c r="H91" s="1">
        <f t="shared" si="7"/>
        <v>713373364</v>
      </c>
      <c r="I91" s="1">
        <f t="shared" si="7"/>
        <v>713373364</v>
      </c>
      <c r="J91" s="1">
        <f t="shared" si="7"/>
        <v>713373364</v>
      </c>
      <c r="K91" s="1">
        <f t="shared" si="7"/>
        <v>713373364</v>
      </c>
      <c r="L91" s="1">
        <f t="shared" si="7"/>
        <v>713373364</v>
      </c>
      <c r="M91" s="1">
        <f t="shared" si="7"/>
        <v>713373364</v>
      </c>
      <c r="N91" s="1">
        <f t="shared" si="7"/>
        <v>713373364</v>
      </c>
      <c r="O91" s="1">
        <f t="shared" si="7"/>
        <v>713373364</v>
      </c>
      <c r="P91" s="1">
        <f t="shared" si="7"/>
        <v>713373364</v>
      </c>
      <c r="Q91" s="1">
        <f t="shared" si="7"/>
        <v>713373363</v>
      </c>
      <c r="R91" s="1">
        <f t="shared" si="5"/>
        <v>8560480367</v>
      </c>
      <c r="S91" s="10">
        <f t="shared" si="6"/>
        <v>0</v>
      </c>
    </row>
    <row r="92" spans="1:19" x14ac:dyDescent="0.2">
      <c r="D92" s="18" t="s">
        <v>237</v>
      </c>
      <c r="E92" s="1">
        <f>SUM(E39:E85)</f>
        <v>102000000000</v>
      </c>
      <c r="F92" s="1">
        <f t="shared" ref="F92:Q92" si="8">SUM(F39:F85)</f>
        <v>548178149</v>
      </c>
      <c r="G92" s="1">
        <f t="shared" si="8"/>
        <v>5165656792</v>
      </c>
      <c r="H92" s="1">
        <f t="shared" si="8"/>
        <v>26292174111</v>
      </c>
      <c r="I92" s="1">
        <f t="shared" si="8"/>
        <v>10120913556</v>
      </c>
      <c r="J92" s="1">
        <f t="shared" si="8"/>
        <v>6246610738</v>
      </c>
      <c r="K92" s="1">
        <f t="shared" si="8"/>
        <v>6494700600</v>
      </c>
      <c r="L92" s="1">
        <f t="shared" si="8"/>
        <v>29818612012</v>
      </c>
      <c r="M92" s="1">
        <f t="shared" si="8"/>
        <v>4510709616</v>
      </c>
      <c r="N92" s="1">
        <f t="shared" si="8"/>
        <v>2978961412</v>
      </c>
      <c r="O92" s="1">
        <f t="shared" si="8"/>
        <v>6539010350</v>
      </c>
      <c r="P92" s="1">
        <f t="shared" si="8"/>
        <v>3284472664</v>
      </c>
      <c r="Q92" s="1">
        <f t="shared" si="8"/>
        <v>0</v>
      </c>
      <c r="R92" s="1">
        <f t="shared" si="5"/>
        <v>102000000000</v>
      </c>
      <c r="S92" s="10">
        <f t="shared" si="6"/>
        <v>0</v>
      </c>
    </row>
    <row r="93" spans="1:19" x14ac:dyDescent="0.2">
      <c r="D93" s="12" t="s">
        <v>240</v>
      </c>
      <c r="E93" s="11">
        <f>+E89+E90+E91+E92</f>
        <v>111575898490</v>
      </c>
      <c r="F93" s="11">
        <f t="shared" ref="F93:Q93" si="9">+F89+F90+F91+F92</f>
        <v>1586903204</v>
      </c>
      <c r="G93" s="11">
        <f t="shared" si="9"/>
        <v>5910317422</v>
      </c>
      <c r="H93" s="11">
        <f t="shared" si="9"/>
        <v>27037767802</v>
      </c>
      <c r="I93" s="11">
        <f t="shared" si="9"/>
        <v>10867437798</v>
      </c>
      <c r="J93" s="11">
        <f t="shared" si="9"/>
        <v>6994063028</v>
      </c>
      <c r="K93" s="11">
        <f t="shared" si="9"/>
        <v>7243078443</v>
      </c>
      <c r="L93" s="11">
        <f t="shared" si="9"/>
        <v>30567912918</v>
      </c>
      <c r="M93" s="11">
        <f t="shared" si="9"/>
        <v>5555931104</v>
      </c>
      <c r="N93" s="11">
        <f t="shared" si="9"/>
        <v>3730101005</v>
      </c>
      <c r="O93" s="11">
        <f t="shared" si="9"/>
        <v>7291065579</v>
      </c>
      <c r="P93" s="11">
        <f t="shared" si="9"/>
        <v>4037441067</v>
      </c>
      <c r="Q93" s="11">
        <f t="shared" si="9"/>
        <v>753879120</v>
      </c>
      <c r="R93" s="13">
        <f t="shared" ref="R93:R94" si="10">SUM(F93:Q93)</f>
        <v>111575898490</v>
      </c>
      <c r="S93" s="13">
        <f t="shared" ref="S93:S94" si="11">+R93-E93</f>
        <v>0</v>
      </c>
    </row>
    <row r="94" spans="1:19" x14ac:dyDescent="0.2">
      <c r="D94" s="41" t="s">
        <v>241</v>
      </c>
      <c r="E94" s="40">
        <f>+E93-E87</f>
        <v>0</v>
      </c>
      <c r="F94" s="40">
        <f t="shared" ref="F94:Q94" si="12">+F93-F87</f>
        <v>0</v>
      </c>
      <c r="G94" s="40">
        <f t="shared" si="12"/>
        <v>0</v>
      </c>
      <c r="H94" s="40">
        <f t="shared" si="12"/>
        <v>0</v>
      </c>
      <c r="I94" s="40">
        <f t="shared" si="12"/>
        <v>0</v>
      </c>
      <c r="J94" s="40">
        <f t="shared" si="12"/>
        <v>0</v>
      </c>
      <c r="K94" s="40">
        <f t="shared" si="12"/>
        <v>0</v>
      </c>
      <c r="L94" s="40">
        <f t="shared" si="12"/>
        <v>0</v>
      </c>
      <c r="M94" s="40">
        <f t="shared" si="12"/>
        <v>0</v>
      </c>
      <c r="N94" s="40">
        <f t="shared" si="12"/>
        <v>0</v>
      </c>
      <c r="O94" s="40">
        <f t="shared" si="12"/>
        <v>0</v>
      </c>
      <c r="P94" s="40">
        <f t="shared" si="12"/>
        <v>0</v>
      </c>
      <c r="Q94" s="40">
        <f t="shared" si="12"/>
        <v>0</v>
      </c>
      <c r="R94" s="10">
        <f t="shared" si="10"/>
        <v>0</v>
      </c>
      <c r="S94" s="10">
        <f t="shared" si="11"/>
        <v>0</v>
      </c>
    </row>
  </sheetData>
  <autoFilter ref="A1:S85"/>
  <pageMargins left="0.7" right="0.7" top="0.75" bottom="0.75" header="0.3" footer="0.3"/>
  <ignoredErrors>
    <ignoredError sqref="R2:R85 E91:R92 R89:R9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H23" sqref="H23"/>
    </sheetView>
  </sheetViews>
  <sheetFormatPr baseColWidth="10" defaultRowHeight="12.75" x14ac:dyDescent="0.2"/>
  <cols>
    <col min="1" max="1" width="20" bestFit="1" customWidth="1"/>
    <col min="4" max="4" width="9.7109375" bestFit="1" customWidth="1"/>
    <col min="5" max="5" width="5.85546875" bestFit="1" customWidth="1"/>
    <col min="7" max="7" width="21.5703125" customWidth="1"/>
    <col min="8" max="8" width="16.28515625" bestFit="1" customWidth="1"/>
    <col min="9" max="10" width="14.140625" bestFit="1" customWidth="1"/>
    <col min="11" max="12" width="15.140625" bestFit="1" customWidth="1"/>
    <col min="13" max="14" width="14.140625" bestFit="1" customWidth="1"/>
    <col min="15" max="15" width="15.140625" bestFit="1" customWidth="1"/>
    <col min="16" max="19" width="14.140625" bestFit="1" customWidth="1"/>
    <col min="20" max="20" width="12.5703125" bestFit="1" customWidth="1"/>
    <col min="21" max="21" width="16.28515625" bestFit="1" customWidth="1"/>
  </cols>
  <sheetData>
    <row r="1" spans="1:26" s="23" customFormat="1" ht="15" customHeight="1" x14ac:dyDescent="0.2">
      <c r="A1" s="20" t="s">
        <v>204</v>
      </c>
      <c r="B1" s="20"/>
      <c r="C1" s="20"/>
      <c r="D1" s="20"/>
      <c r="E1" s="20"/>
      <c r="F1" s="20"/>
      <c r="G1" s="20"/>
      <c r="H1" s="20"/>
      <c r="I1" s="21" t="s">
        <v>205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2"/>
      <c r="W1" s="22"/>
      <c r="X1" s="22"/>
      <c r="Y1" s="22"/>
    </row>
    <row r="2" spans="1:26" s="29" customFormat="1" ht="24" x14ac:dyDescent="0.2">
      <c r="A2" s="24" t="s">
        <v>206</v>
      </c>
      <c r="B2" s="24" t="s">
        <v>207</v>
      </c>
      <c r="C2" s="24" t="s">
        <v>208</v>
      </c>
      <c r="D2" s="24" t="s">
        <v>209</v>
      </c>
      <c r="E2" s="24" t="s">
        <v>210</v>
      </c>
      <c r="F2" s="25" t="s">
        <v>211</v>
      </c>
      <c r="G2" s="25" t="s">
        <v>212</v>
      </c>
      <c r="H2" s="26" t="s">
        <v>213</v>
      </c>
      <c r="I2" s="2" t="s">
        <v>214</v>
      </c>
      <c r="J2" s="27" t="s">
        <v>184</v>
      </c>
      <c r="K2" s="28" t="s">
        <v>185</v>
      </c>
      <c r="L2" s="2" t="s">
        <v>186</v>
      </c>
      <c r="M2" s="2" t="s">
        <v>187</v>
      </c>
      <c r="N2" s="2" t="s">
        <v>188</v>
      </c>
      <c r="O2" s="2" t="s">
        <v>189</v>
      </c>
      <c r="P2" s="2" t="s">
        <v>190</v>
      </c>
      <c r="Q2" s="2" t="s">
        <v>191</v>
      </c>
      <c r="R2" s="2" t="s">
        <v>192</v>
      </c>
      <c r="S2" s="2" t="s">
        <v>193</v>
      </c>
      <c r="T2" s="2" t="s">
        <v>194</v>
      </c>
    </row>
    <row r="3" spans="1:26" s="4" customFormat="1" ht="12" x14ac:dyDescent="0.2">
      <c r="A3" s="30" t="s">
        <v>153</v>
      </c>
      <c r="B3" s="31" t="s">
        <v>215</v>
      </c>
      <c r="C3" s="31" t="s">
        <v>216</v>
      </c>
      <c r="D3" s="31"/>
      <c r="E3" s="31">
        <v>3</v>
      </c>
      <c r="F3" s="31" t="s">
        <v>217</v>
      </c>
      <c r="G3" s="3" t="s">
        <v>218</v>
      </c>
      <c r="H3" s="32">
        <v>425418123</v>
      </c>
      <c r="I3" s="33">
        <v>30351691</v>
      </c>
      <c r="J3" s="34">
        <v>31287266</v>
      </c>
      <c r="K3" s="34">
        <v>32220327</v>
      </c>
      <c r="L3" s="34">
        <v>33150878</v>
      </c>
      <c r="M3" s="35">
        <v>34078926</v>
      </c>
      <c r="N3" s="33">
        <v>35004479</v>
      </c>
      <c r="O3" s="33">
        <v>35927542</v>
      </c>
      <c r="P3" s="33">
        <v>36848124</v>
      </c>
      <c r="Q3" s="33">
        <v>37766229</v>
      </c>
      <c r="R3" s="33">
        <v>38681865</v>
      </c>
      <c r="S3" s="33">
        <v>39595039</v>
      </c>
      <c r="T3" s="33">
        <v>40505757</v>
      </c>
      <c r="U3" s="36"/>
      <c r="V3" s="36"/>
      <c r="W3" s="36"/>
      <c r="X3" s="36"/>
      <c r="Y3" s="36"/>
    </row>
    <row r="4" spans="1:26" s="4" customFormat="1" ht="12" x14ac:dyDescent="0.2">
      <c r="A4" s="30" t="s">
        <v>152</v>
      </c>
      <c r="B4" s="31" t="s">
        <v>219</v>
      </c>
      <c r="C4" s="31" t="s">
        <v>216</v>
      </c>
      <c r="D4" s="31"/>
      <c r="E4" s="31">
        <v>4</v>
      </c>
      <c r="F4" s="31" t="s">
        <v>220</v>
      </c>
      <c r="G4" s="3" t="s">
        <v>221</v>
      </c>
      <c r="H4" s="32">
        <v>590000000</v>
      </c>
      <c r="I4" s="33">
        <v>295000000</v>
      </c>
      <c r="J4" s="34"/>
      <c r="K4" s="34"/>
      <c r="L4" s="33"/>
      <c r="M4" s="35"/>
      <c r="N4" s="33"/>
      <c r="O4" s="33"/>
      <c r="P4" s="33">
        <v>295000000</v>
      </c>
      <c r="Q4" s="33"/>
      <c r="R4" s="33"/>
      <c r="S4" s="33"/>
      <c r="T4" s="33"/>
      <c r="U4" s="36"/>
      <c r="V4" s="36"/>
      <c r="W4" s="36"/>
      <c r="X4" s="36"/>
      <c r="Y4" s="36"/>
      <c r="Z4" s="36"/>
    </row>
    <row r="5" spans="1:26" s="4" customFormat="1" ht="12" x14ac:dyDescent="0.2">
      <c r="A5" s="30" t="s">
        <v>2</v>
      </c>
      <c r="B5" s="31" t="s">
        <v>222</v>
      </c>
      <c r="C5" s="31" t="s">
        <v>216</v>
      </c>
      <c r="D5" s="31">
        <v>422</v>
      </c>
      <c r="E5" s="31">
        <v>1</v>
      </c>
      <c r="F5" s="31" t="s">
        <v>223</v>
      </c>
      <c r="G5" s="3" t="s">
        <v>224</v>
      </c>
      <c r="H5" s="32">
        <v>67638904</v>
      </c>
      <c r="I5" s="33">
        <v>5636579</v>
      </c>
      <c r="J5" s="34">
        <v>5636575</v>
      </c>
      <c r="K5" s="34">
        <v>5636575</v>
      </c>
      <c r="L5" s="33">
        <v>5636575</v>
      </c>
      <c r="M5" s="35">
        <v>5636575</v>
      </c>
      <c r="N5" s="33">
        <v>5636575</v>
      </c>
      <c r="O5" s="33">
        <v>5636575</v>
      </c>
      <c r="P5" s="33">
        <v>5636575</v>
      </c>
      <c r="Q5" s="33">
        <v>5636575</v>
      </c>
      <c r="R5" s="33">
        <v>5636575</v>
      </c>
      <c r="S5" s="33">
        <v>5636575</v>
      </c>
      <c r="T5" s="33">
        <v>5636575</v>
      </c>
    </row>
    <row r="6" spans="1:26" s="4" customFormat="1" ht="12" x14ac:dyDescent="0.2">
      <c r="A6" s="30" t="s">
        <v>2</v>
      </c>
      <c r="B6" s="31" t="s">
        <v>222</v>
      </c>
      <c r="C6" s="31" t="s">
        <v>216</v>
      </c>
      <c r="D6" s="31">
        <v>423</v>
      </c>
      <c r="E6" s="31">
        <v>2</v>
      </c>
      <c r="F6" s="31" t="s">
        <v>225</v>
      </c>
      <c r="G6" s="3" t="s">
        <v>226</v>
      </c>
      <c r="H6" s="32">
        <v>8492841463</v>
      </c>
      <c r="I6" s="33">
        <v>707736785</v>
      </c>
      <c r="J6" s="34">
        <v>707736789</v>
      </c>
      <c r="K6" s="34">
        <v>707736789</v>
      </c>
      <c r="L6" s="33">
        <v>707736789</v>
      </c>
      <c r="M6" s="35">
        <v>707736789</v>
      </c>
      <c r="N6" s="33">
        <v>707736789</v>
      </c>
      <c r="O6" s="33">
        <v>707736789</v>
      </c>
      <c r="P6" s="33">
        <v>707736789</v>
      </c>
      <c r="Q6" s="33">
        <v>707736789</v>
      </c>
      <c r="R6" s="33">
        <v>707736789</v>
      </c>
      <c r="S6" s="33">
        <v>707736789</v>
      </c>
      <c r="T6" s="33">
        <v>707736788</v>
      </c>
    </row>
    <row r="7" spans="1:26" s="4" customFormat="1" ht="12" x14ac:dyDescent="0.2">
      <c r="A7" s="30" t="s">
        <v>2</v>
      </c>
      <c r="B7" s="31" t="s">
        <v>0</v>
      </c>
      <c r="C7" s="31" t="s">
        <v>46</v>
      </c>
      <c r="D7" s="31">
        <v>424</v>
      </c>
      <c r="E7" s="31">
        <v>5</v>
      </c>
      <c r="F7" s="31" t="s">
        <v>227</v>
      </c>
      <c r="G7" s="3" t="s">
        <v>48</v>
      </c>
      <c r="H7" s="32">
        <v>32172156</v>
      </c>
      <c r="I7" s="33">
        <v>32172156</v>
      </c>
      <c r="J7" s="34">
        <v>0</v>
      </c>
      <c r="K7" s="34">
        <v>0</v>
      </c>
      <c r="L7" s="33">
        <v>0</v>
      </c>
      <c r="M7" s="35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</row>
    <row r="8" spans="1:26" s="4" customFormat="1" ht="12" x14ac:dyDescent="0.2">
      <c r="A8" s="30" t="s">
        <v>228</v>
      </c>
      <c r="B8" s="31" t="s">
        <v>56</v>
      </c>
      <c r="C8" s="31" t="s">
        <v>46</v>
      </c>
      <c r="D8" s="31">
        <v>425</v>
      </c>
      <c r="E8" s="31">
        <v>7</v>
      </c>
      <c r="F8" s="31" t="s">
        <v>227</v>
      </c>
      <c r="G8" s="3" t="s">
        <v>48</v>
      </c>
      <c r="H8" s="32">
        <v>1900000000</v>
      </c>
      <c r="I8" s="33">
        <v>32972734</v>
      </c>
      <c r="J8" s="34">
        <v>296322842</v>
      </c>
      <c r="K8" s="34">
        <v>152323056</v>
      </c>
      <c r="L8" s="33">
        <v>230647172</v>
      </c>
      <c r="M8" s="35">
        <v>122731244</v>
      </c>
      <c r="N8" s="33">
        <v>139064044</v>
      </c>
      <c r="O8" s="33">
        <v>351796174</v>
      </c>
      <c r="P8" s="33">
        <v>123973525</v>
      </c>
      <c r="Q8" s="33">
        <v>171098067</v>
      </c>
      <c r="R8" s="33">
        <v>130780217</v>
      </c>
      <c r="S8" s="33">
        <v>148290925</v>
      </c>
      <c r="T8" s="33">
        <v>0</v>
      </c>
    </row>
    <row r="9" spans="1:26" s="4" customFormat="1" ht="12" x14ac:dyDescent="0.2">
      <c r="A9" s="30" t="s">
        <v>228</v>
      </c>
      <c r="B9" s="31" t="s">
        <v>56</v>
      </c>
      <c r="C9" s="31" t="s">
        <v>68</v>
      </c>
      <c r="D9" s="31">
        <v>426</v>
      </c>
      <c r="E9" s="31">
        <v>8</v>
      </c>
      <c r="F9" s="31" t="s">
        <v>229</v>
      </c>
      <c r="G9" s="3" t="s">
        <v>69</v>
      </c>
      <c r="H9" s="32">
        <v>73088955870</v>
      </c>
      <c r="I9" s="33">
        <v>252000000</v>
      </c>
      <c r="J9" s="34">
        <v>1222537811</v>
      </c>
      <c r="K9" s="34">
        <v>22498988868</v>
      </c>
      <c r="L9" s="33">
        <v>6289095251</v>
      </c>
      <c r="M9" s="35">
        <v>3698801432</v>
      </c>
      <c r="N9" s="33">
        <v>2805833071</v>
      </c>
      <c r="O9" s="33">
        <v>26452501448</v>
      </c>
      <c r="P9" s="33">
        <v>1722928636</v>
      </c>
      <c r="Q9" s="33">
        <v>1410435583</v>
      </c>
      <c r="R9" s="33">
        <v>5028054811</v>
      </c>
      <c r="S9" s="33">
        <v>1707778959</v>
      </c>
      <c r="T9" s="33">
        <v>0</v>
      </c>
    </row>
    <row r="10" spans="1:26" s="4" customFormat="1" ht="12" x14ac:dyDescent="0.2">
      <c r="A10" s="30" t="s">
        <v>228</v>
      </c>
      <c r="B10" s="31" t="s">
        <v>56</v>
      </c>
      <c r="C10" s="31" t="s">
        <v>105</v>
      </c>
      <c r="D10" s="31">
        <v>427</v>
      </c>
      <c r="E10" s="31">
        <v>9</v>
      </c>
      <c r="F10" s="31" t="s">
        <v>230</v>
      </c>
      <c r="G10" s="3" t="s">
        <v>106</v>
      </c>
      <c r="H10" s="32">
        <v>24735451618</v>
      </c>
      <c r="I10" s="33">
        <v>73177872</v>
      </c>
      <c r="J10" s="34">
        <v>3140913317</v>
      </c>
      <c r="K10" s="34">
        <v>3440509828</v>
      </c>
      <c r="L10" s="33">
        <v>3367331956</v>
      </c>
      <c r="M10" s="35">
        <v>2291427001</v>
      </c>
      <c r="N10" s="33">
        <v>3347918094</v>
      </c>
      <c r="O10" s="33">
        <v>2600784582</v>
      </c>
      <c r="P10" s="33">
        <v>2576425824</v>
      </c>
      <c r="Q10" s="33">
        <v>1305945471</v>
      </c>
      <c r="R10" s="33">
        <v>1291556203</v>
      </c>
      <c r="S10" s="33">
        <v>1299461470</v>
      </c>
      <c r="T10" s="33">
        <v>0</v>
      </c>
    </row>
    <row r="11" spans="1:26" s="4" customFormat="1" ht="12" x14ac:dyDescent="0.2">
      <c r="A11" s="30" t="s">
        <v>228</v>
      </c>
      <c r="B11" s="31" t="s">
        <v>56</v>
      </c>
      <c r="C11" s="31" t="s">
        <v>121</v>
      </c>
      <c r="D11" s="31">
        <v>428</v>
      </c>
      <c r="E11" s="31">
        <v>10</v>
      </c>
      <c r="F11" s="31" t="s">
        <v>231</v>
      </c>
      <c r="G11" s="3" t="s">
        <v>122</v>
      </c>
      <c r="H11" s="32">
        <v>783427452</v>
      </c>
      <c r="I11" s="33">
        <v>7827934</v>
      </c>
      <c r="J11" s="34">
        <v>325924093</v>
      </c>
      <c r="K11" s="34">
        <v>12848863</v>
      </c>
      <c r="L11" s="33">
        <v>20705591</v>
      </c>
      <c r="M11" s="35">
        <v>13014367</v>
      </c>
      <c r="N11" s="33">
        <v>16535535</v>
      </c>
      <c r="O11" s="33">
        <v>330305345</v>
      </c>
      <c r="P11" s="33">
        <v>13059324</v>
      </c>
      <c r="Q11" s="33">
        <v>15495160</v>
      </c>
      <c r="R11" s="33">
        <v>13637646</v>
      </c>
      <c r="S11" s="33">
        <v>14073594</v>
      </c>
      <c r="T11" s="33">
        <v>0</v>
      </c>
    </row>
    <row r="12" spans="1:26" s="4" customFormat="1" ht="12" x14ac:dyDescent="0.2">
      <c r="A12" s="30" t="s">
        <v>228</v>
      </c>
      <c r="B12" s="31" t="s">
        <v>56</v>
      </c>
      <c r="C12" s="31" t="s">
        <v>135</v>
      </c>
      <c r="D12" s="31">
        <v>429</v>
      </c>
      <c r="E12" s="31">
        <v>11</v>
      </c>
      <c r="F12" s="31" t="s">
        <v>232</v>
      </c>
      <c r="G12" s="3" t="s">
        <v>136</v>
      </c>
      <c r="H12" s="32">
        <v>500000000</v>
      </c>
      <c r="I12" s="33">
        <v>51550500</v>
      </c>
      <c r="J12" s="34">
        <v>113411088</v>
      </c>
      <c r="K12" s="34">
        <v>113411088</v>
      </c>
      <c r="L12" s="33">
        <v>175271676</v>
      </c>
      <c r="M12" s="35">
        <v>46355648</v>
      </c>
      <c r="N12" s="33"/>
      <c r="O12" s="33"/>
      <c r="P12" s="33"/>
      <c r="Q12" s="33"/>
      <c r="R12" s="33"/>
      <c r="S12" s="33"/>
      <c r="T12" s="33">
        <v>0</v>
      </c>
    </row>
    <row r="13" spans="1:26" s="4" customFormat="1" ht="12" x14ac:dyDescent="0.2">
      <c r="A13" s="30" t="s">
        <v>233</v>
      </c>
      <c r="B13" s="31" t="s">
        <v>150</v>
      </c>
      <c r="C13" s="31" t="s">
        <v>135</v>
      </c>
      <c r="D13" s="31">
        <v>430</v>
      </c>
      <c r="E13" s="31">
        <v>13</v>
      </c>
      <c r="F13" s="31" t="s">
        <v>232</v>
      </c>
      <c r="G13" s="3" t="s">
        <v>136</v>
      </c>
      <c r="H13" s="32">
        <v>67055442</v>
      </c>
      <c r="I13" s="33">
        <v>0</v>
      </c>
      <c r="J13" s="34">
        <v>0</v>
      </c>
      <c r="K13" s="34">
        <v>0</v>
      </c>
      <c r="L13" s="33">
        <v>0</v>
      </c>
      <c r="M13" s="35">
        <v>0</v>
      </c>
      <c r="N13" s="33">
        <v>67055442</v>
      </c>
      <c r="O13" s="33">
        <v>0</v>
      </c>
      <c r="P13" s="33">
        <v>0</v>
      </c>
      <c r="Q13" s="33"/>
      <c r="R13" s="33"/>
      <c r="S13" s="33"/>
      <c r="T13" s="33">
        <v>0</v>
      </c>
    </row>
    <row r="14" spans="1:26" s="4" customFormat="1" ht="12" x14ac:dyDescent="0.2">
      <c r="A14" s="30" t="s">
        <v>2</v>
      </c>
      <c r="B14" s="31" t="s">
        <v>0</v>
      </c>
      <c r="C14" s="31" t="s">
        <v>51</v>
      </c>
      <c r="D14" s="31">
        <v>431</v>
      </c>
      <c r="E14" s="31">
        <v>6</v>
      </c>
      <c r="F14" s="31" t="s">
        <v>234</v>
      </c>
      <c r="G14" s="3" t="s">
        <v>52</v>
      </c>
      <c r="H14" s="32">
        <v>92937462</v>
      </c>
      <c r="I14" s="33">
        <v>62246455</v>
      </c>
      <c r="J14" s="34">
        <v>30691007</v>
      </c>
      <c r="K14" s="34">
        <v>0</v>
      </c>
      <c r="L14" s="33">
        <v>0</v>
      </c>
      <c r="M14" s="35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</row>
    <row r="15" spans="1:26" s="4" customFormat="1" ht="12" x14ac:dyDescent="0.2">
      <c r="A15" s="30" t="s">
        <v>228</v>
      </c>
      <c r="B15" s="31" t="s">
        <v>56</v>
      </c>
      <c r="C15" s="31" t="s">
        <v>51</v>
      </c>
      <c r="D15" s="31">
        <v>432</v>
      </c>
      <c r="E15" s="31">
        <v>12</v>
      </c>
      <c r="F15" s="31" t="s">
        <v>234</v>
      </c>
      <c r="G15" s="3" t="s">
        <v>52</v>
      </c>
      <c r="H15" s="32">
        <v>800000000</v>
      </c>
      <c r="I15" s="33">
        <v>36230498</v>
      </c>
      <c r="J15" s="34">
        <v>35856634</v>
      </c>
      <c r="K15" s="34">
        <v>74092408</v>
      </c>
      <c r="L15" s="33">
        <v>37861910</v>
      </c>
      <c r="M15" s="35">
        <v>74281046</v>
      </c>
      <c r="N15" s="33">
        <v>118294414</v>
      </c>
      <c r="O15" s="33">
        <v>83224463</v>
      </c>
      <c r="P15" s="33">
        <v>74322307</v>
      </c>
      <c r="Q15" s="33">
        <v>75987131</v>
      </c>
      <c r="R15" s="33">
        <v>74981473</v>
      </c>
      <c r="S15" s="33">
        <v>114867716</v>
      </c>
      <c r="T15" s="33">
        <v>0</v>
      </c>
    </row>
    <row r="17" spans="7:22" x14ac:dyDescent="0.2">
      <c r="H17" s="39">
        <f>SUM(H3:H16)</f>
        <v>111575898490</v>
      </c>
      <c r="I17" s="39">
        <f t="shared" ref="I17:T17" si="0">SUM(I3:I16)</f>
        <v>1586903204</v>
      </c>
      <c r="J17" s="39">
        <f t="shared" si="0"/>
        <v>5910317422</v>
      </c>
      <c r="K17" s="39">
        <f t="shared" si="0"/>
        <v>27037767802</v>
      </c>
      <c r="L17" s="39">
        <f t="shared" si="0"/>
        <v>10867437798</v>
      </c>
      <c r="M17" s="39">
        <f t="shared" si="0"/>
        <v>6994063028</v>
      </c>
      <c r="N17" s="39">
        <f t="shared" si="0"/>
        <v>7243078443</v>
      </c>
      <c r="O17" s="39">
        <f t="shared" si="0"/>
        <v>30567912918</v>
      </c>
      <c r="P17" s="39">
        <f t="shared" si="0"/>
        <v>5555931104</v>
      </c>
      <c r="Q17" s="39">
        <f t="shared" si="0"/>
        <v>3730101005</v>
      </c>
      <c r="R17" s="39">
        <f t="shared" si="0"/>
        <v>7291065579</v>
      </c>
      <c r="S17" s="39">
        <f t="shared" si="0"/>
        <v>4037441067</v>
      </c>
      <c r="T17" s="39">
        <f t="shared" si="0"/>
        <v>753879120</v>
      </c>
    </row>
    <row r="18" spans="7:22" x14ac:dyDescent="0.2">
      <c r="G18" s="3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/>
    </row>
    <row r="19" spans="7:22" x14ac:dyDescent="0.2">
      <c r="G19" s="3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/>
    </row>
    <row r="20" spans="7:22" x14ac:dyDescent="0.2"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7"/>
    </row>
  </sheetData>
  <mergeCells count="2">
    <mergeCell ref="A1:H1"/>
    <mergeCell ref="I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pane ySplit="1" topLeftCell="A7" activePane="bottomLeft" state="frozen"/>
      <selection pane="bottomLeft" activeCell="C26" sqref="C26"/>
    </sheetView>
  </sheetViews>
  <sheetFormatPr baseColWidth="10" defaultRowHeight="12.75" x14ac:dyDescent="0.2"/>
  <cols>
    <col min="1" max="1" width="25.42578125" style="49" bestFit="1" customWidth="1"/>
    <col min="2" max="2" width="7.5703125" style="49" bestFit="1" customWidth="1"/>
    <col min="3" max="3" width="46.85546875" style="42" customWidth="1"/>
    <col min="4" max="4" width="22.7109375" style="42" customWidth="1"/>
    <col min="5" max="5" width="15.7109375" style="43" customWidth="1"/>
    <col min="6" max="17" width="11.42578125" style="42"/>
    <col min="18" max="18" width="13.85546875" style="42" bestFit="1" customWidth="1"/>
    <col min="19" max="16384" width="11.42578125" style="42"/>
  </cols>
  <sheetData>
    <row r="1" spans="1:19" ht="25.5" x14ac:dyDescent="0.2">
      <c r="A1" s="45" t="s">
        <v>203</v>
      </c>
      <c r="B1" s="45" t="s">
        <v>247</v>
      </c>
      <c r="C1" s="5" t="s">
        <v>179</v>
      </c>
      <c r="D1" s="5" t="s">
        <v>182</v>
      </c>
      <c r="E1" s="6" t="s">
        <v>248</v>
      </c>
      <c r="F1" s="8" t="s">
        <v>183</v>
      </c>
      <c r="G1" s="8" t="s">
        <v>184</v>
      </c>
      <c r="H1" s="8" t="s">
        <v>185</v>
      </c>
      <c r="I1" s="8" t="s">
        <v>186</v>
      </c>
      <c r="J1" s="8" t="s">
        <v>187</v>
      </c>
      <c r="K1" s="8" t="s">
        <v>188</v>
      </c>
      <c r="L1" s="8" t="s">
        <v>189</v>
      </c>
      <c r="M1" s="8" t="s">
        <v>190</v>
      </c>
      <c r="N1" s="8" t="s">
        <v>191</v>
      </c>
      <c r="O1" s="8" t="s">
        <v>192</v>
      </c>
      <c r="P1" s="8" t="s">
        <v>193</v>
      </c>
      <c r="Q1" s="8" t="s">
        <v>194</v>
      </c>
      <c r="R1" s="9" t="s">
        <v>195</v>
      </c>
      <c r="S1" s="9" t="s">
        <v>196</v>
      </c>
    </row>
    <row r="2" spans="1:19" x14ac:dyDescent="0.2">
      <c r="A2" s="42" t="s">
        <v>1</v>
      </c>
      <c r="B2" s="44">
        <v>1</v>
      </c>
      <c r="C2" s="42" t="s">
        <v>3</v>
      </c>
      <c r="D2" s="46"/>
      <c r="E2" s="43">
        <v>4066699888</v>
      </c>
      <c r="F2" s="47">
        <v>338891661</v>
      </c>
      <c r="G2" s="47">
        <v>338891657</v>
      </c>
      <c r="H2" s="47">
        <v>338891657</v>
      </c>
      <c r="I2" s="47">
        <v>338891657</v>
      </c>
      <c r="J2" s="47">
        <v>338891657</v>
      </c>
      <c r="K2" s="47">
        <v>338891657</v>
      </c>
      <c r="L2" s="47">
        <v>338891657</v>
      </c>
      <c r="M2" s="47">
        <v>338891657</v>
      </c>
      <c r="N2" s="47">
        <v>338891657</v>
      </c>
      <c r="O2" s="47">
        <v>338891657</v>
      </c>
      <c r="P2" s="47">
        <v>338891657</v>
      </c>
      <c r="Q2" s="47">
        <v>338891657</v>
      </c>
      <c r="R2" s="48">
        <f>SUM(F2:Q2)</f>
        <v>4066699888</v>
      </c>
      <c r="S2" s="48">
        <f>+R2-E2</f>
        <v>0</v>
      </c>
    </row>
    <row r="3" spans="1:19" x14ac:dyDescent="0.2">
      <c r="A3" s="42" t="s">
        <v>1</v>
      </c>
      <c r="B3" s="44">
        <v>2</v>
      </c>
      <c r="C3" s="42" t="s">
        <v>5</v>
      </c>
      <c r="D3" s="46"/>
      <c r="E3" s="43">
        <v>20575428</v>
      </c>
      <c r="F3" s="47">
        <v>1714619</v>
      </c>
      <c r="G3" s="47">
        <v>1714619</v>
      </c>
      <c r="H3" s="47">
        <v>1714619</v>
      </c>
      <c r="I3" s="47">
        <v>1714619</v>
      </c>
      <c r="J3" s="47">
        <v>1714619</v>
      </c>
      <c r="K3" s="47">
        <v>1714619</v>
      </c>
      <c r="L3" s="47">
        <v>1714619</v>
      </c>
      <c r="M3" s="47">
        <v>1714619</v>
      </c>
      <c r="N3" s="47">
        <v>1714619</v>
      </c>
      <c r="O3" s="47">
        <v>1714619</v>
      </c>
      <c r="P3" s="47">
        <v>1714619</v>
      </c>
      <c r="Q3" s="47">
        <v>1714619</v>
      </c>
      <c r="R3" s="48">
        <f t="shared" ref="R3:R38" si="0">SUM(F3:Q3)</f>
        <v>20575428</v>
      </c>
      <c r="S3" s="48">
        <f>+R3-E3</f>
        <v>0</v>
      </c>
    </row>
    <row r="4" spans="1:19" x14ac:dyDescent="0.2">
      <c r="A4" s="42" t="s">
        <v>1</v>
      </c>
      <c r="B4" s="44">
        <v>3</v>
      </c>
      <c r="C4" s="42" t="s">
        <v>7</v>
      </c>
      <c r="D4" s="46"/>
      <c r="E4" s="43">
        <v>174527502</v>
      </c>
      <c r="F4" s="47">
        <v>14543954</v>
      </c>
      <c r="G4" s="47">
        <v>14543959</v>
      </c>
      <c r="H4" s="47">
        <v>14543959</v>
      </c>
      <c r="I4" s="47">
        <v>14543959</v>
      </c>
      <c r="J4" s="47">
        <v>14543959</v>
      </c>
      <c r="K4" s="47">
        <v>14543959</v>
      </c>
      <c r="L4" s="47">
        <v>14543959</v>
      </c>
      <c r="M4" s="47">
        <v>14543959</v>
      </c>
      <c r="N4" s="47">
        <v>14543959</v>
      </c>
      <c r="O4" s="47">
        <v>14543959</v>
      </c>
      <c r="P4" s="47">
        <v>14543959</v>
      </c>
      <c r="Q4" s="47">
        <v>14543958</v>
      </c>
      <c r="R4" s="48">
        <f t="shared" si="0"/>
        <v>174527502</v>
      </c>
      <c r="S4" s="48">
        <f>+R4-E4</f>
        <v>0</v>
      </c>
    </row>
    <row r="5" spans="1:19" x14ac:dyDescent="0.2">
      <c r="A5" s="42" t="s">
        <v>1</v>
      </c>
      <c r="B5" s="44">
        <v>4</v>
      </c>
      <c r="C5" s="42" t="s">
        <v>9</v>
      </c>
      <c r="D5" s="46"/>
      <c r="E5" s="43">
        <v>118613420</v>
      </c>
      <c r="F5" s="47">
        <v>9884448</v>
      </c>
      <c r="G5" s="47">
        <v>9884452</v>
      </c>
      <c r="H5" s="47">
        <v>9884452</v>
      </c>
      <c r="I5" s="47">
        <v>9884452</v>
      </c>
      <c r="J5" s="47">
        <v>9884452</v>
      </c>
      <c r="K5" s="47">
        <v>9884452</v>
      </c>
      <c r="L5" s="47">
        <v>9884452</v>
      </c>
      <c r="M5" s="47">
        <v>9884452</v>
      </c>
      <c r="N5" s="47">
        <v>9884452</v>
      </c>
      <c r="O5" s="47">
        <v>9884452</v>
      </c>
      <c r="P5" s="47">
        <v>9884452</v>
      </c>
      <c r="Q5" s="47">
        <v>9884452</v>
      </c>
      <c r="R5" s="48">
        <f t="shared" si="0"/>
        <v>118613420</v>
      </c>
      <c r="S5" s="48">
        <f>+R5-E5</f>
        <v>0</v>
      </c>
    </row>
    <row r="6" spans="1:19" x14ac:dyDescent="0.2">
      <c r="A6" s="42" t="s">
        <v>1</v>
      </c>
      <c r="B6" s="44">
        <v>5</v>
      </c>
      <c r="C6" s="42" t="s">
        <v>11</v>
      </c>
      <c r="D6" s="46"/>
      <c r="E6" s="43">
        <v>363163016</v>
      </c>
      <c r="F6" s="47">
        <v>30263581</v>
      </c>
      <c r="G6" s="47">
        <v>30263585</v>
      </c>
      <c r="H6" s="47">
        <v>30263585</v>
      </c>
      <c r="I6" s="47">
        <v>30263585</v>
      </c>
      <c r="J6" s="47">
        <v>30263585</v>
      </c>
      <c r="K6" s="47">
        <v>30263585</v>
      </c>
      <c r="L6" s="47">
        <v>30263585</v>
      </c>
      <c r="M6" s="47">
        <v>30263585</v>
      </c>
      <c r="N6" s="47">
        <v>30263585</v>
      </c>
      <c r="O6" s="47">
        <v>30263585</v>
      </c>
      <c r="P6" s="47">
        <v>30263585</v>
      </c>
      <c r="Q6" s="47">
        <v>30263585</v>
      </c>
      <c r="R6" s="48">
        <f t="shared" si="0"/>
        <v>363163016</v>
      </c>
      <c r="S6" s="48">
        <f>+R6-E6</f>
        <v>0</v>
      </c>
    </row>
    <row r="7" spans="1:19" x14ac:dyDescent="0.2">
      <c r="A7" s="42" t="s">
        <v>1</v>
      </c>
      <c r="B7" s="44">
        <v>6</v>
      </c>
      <c r="C7" s="42" t="s">
        <v>13</v>
      </c>
      <c r="D7" s="46"/>
      <c r="E7" s="43">
        <v>174527502</v>
      </c>
      <c r="F7" s="47">
        <v>14543954</v>
      </c>
      <c r="G7" s="47">
        <v>14543959</v>
      </c>
      <c r="H7" s="47">
        <v>14543959</v>
      </c>
      <c r="I7" s="47">
        <v>14543959</v>
      </c>
      <c r="J7" s="47">
        <v>14543959</v>
      </c>
      <c r="K7" s="47">
        <v>14543959</v>
      </c>
      <c r="L7" s="47">
        <v>14543959</v>
      </c>
      <c r="M7" s="47">
        <v>14543959</v>
      </c>
      <c r="N7" s="47">
        <v>14543959</v>
      </c>
      <c r="O7" s="47">
        <v>14543959</v>
      </c>
      <c r="P7" s="47">
        <v>14543959</v>
      </c>
      <c r="Q7" s="47">
        <v>14543958</v>
      </c>
      <c r="R7" s="48">
        <f t="shared" si="0"/>
        <v>174527502</v>
      </c>
      <c r="S7" s="48">
        <f>+R7-E7</f>
        <v>0</v>
      </c>
    </row>
    <row r="8" spans="1:19" x14ac:dyDescent="0.2">
      <c r="A8" s="42" t="s">
        <v>1</v>
      </c>
      <c r="B8" s="44">
        <v>7</v>
      </c>
      <c r="C8" s="42" t="s">
        <v>15</v>
      </c>
      <c r="D8" s="46"/>
      <c r="E8" s="43">
        <v>534304943</v>
      </c>
      <c r="F8" s="47">
        <v>44525411</v>
      </c>
      <c r="G8" s="47">
        <v>44525412</v>
      </c>
      <c r="H8" s="47">
        <v>44525412</v>
      </c>
      <c r="I8" s="47">
        <v>44525412</v>
      </c>
      <c r="J8" s="47">
        <v>44525412</v>
      </c>
      <c r="K8" s="47">
        <v>44525412</v>
      </c>
      <c r="L8" s="47">
        <v>44525412</v>
      </c>
      <c r="M8" s="47">
        <v>44525412</v>
      </c>
      <c r="N8" s="47">
        <v>44525412</v>
      </c>
      <c r="O8" s="47">
        <v>44525412</v>
      </c>
      <c r="P8" s="47">
        <v>44525412</v>
      </c>
      <c r="Q8" s="47">
        <v>44525412</v>
      </c>
      <c r="R8" s="48">
        <f t="shared" si="0"/>
        <v>534304943</v>
      </c>
      <c r="S8" s="48">
        <f>+R8-E8</f>
        <v>0</v>
      </c>
    </row>
    <row r="9" spans="1:19" x14ac:dyDescent="0.2">
      <c r="A9" s="42" t="s">
        <v>1</v>
      </c>
      <c r="B9" s="44">
        <v>8</v>
      </c>
      <c r="C9" s="42" t="s">
        <v>17</v>
      </c>
      <c r="D9" s="46"/>
      <c r="E9" s="43">
        <v>388224933</v>
      </c>
      <c r="F9" s="47">
        <v>32352075</v>
      </c>
      <c r="G9" s="47">
        <v>32352078</v>
      </c>
      <c r="H9" s="47">
        <v>32352078</v>
      </c>
      <c r="I9" s="47">
        <v>32352078</v>
      </c>
      <c r="J9" s="47">
        <v>32352078</v>
      </c>
      <c r="K9" s="47">
        <v>32352078</v>
      </c>
      <c r="L9" s="47">
        <v>32352078</v>
      </c>
      <c r="M9" s="47">
        <v>32352078</v>
      </c>
      <c r="N9" s="47">
        <v>32352078</v>
      </c>
      <c r="O9" s="47">
        <v>32352078</v>
      </c>
      <c r="P9" s="47">
        <v>32352078</v>
      </c>
      <c r="Q9" s="47">
        <v>32352078</v>
      </c>
      <c r="R9" s="48">
        <f t="shared" si="0"/>
        <v>388224933</v>
      </c>
      <c r="S9" s="48">
        <f>+R9-E9</f>
        <v>0</v>
      </c>
    </row>
    <row r="10" spans="1:19" ht="22.5" x14ac:dyDescent="0.2">
      <c r="A10" s="42" t="s">
        <v>1</v>
      </c>
      <c r="B10" s="44">
        <v>9</v>
      </c>
      <c r="C10" s="42" t="s">
        <v>19</v>
      </c>
      <c r="D10" s="53" t="s">
        <v>249</v>
      </c>
      <c r="E10" s="43">
        <v>440656671</v>
      </c>
      <c r="F10" s="47">
        <v>36721392</v>
      </c>
      <c r="G10" s="47">
        <v>36721389</v>
      </c>
      <c r="H10" s="47">
        <v>36721389</v>
      </c>
      <c r="I10" s="47">
        <v>36721389</v>
      </c>
      <c r="J10" s="47">
        <v>36721389</v>
      </c>
      <c r="K10" s="47">
        <v>36721389</v>
      </c>
      <c r="L10" s="47">
        <v>36721389</v>
      </c>
      <c r="M10" s="47">
        <v>36721389</v>
      </c>
      <c r="N10" s="47">
        <v>36721389</v>
      </c>
      <c r="O10" s="47">
        <v>36721389</v>
      </c>
      <c r="P10" s="47">
        <v>36721389</v>
      </c>
      <c r="Q10" s="47">
        <v>36721389</v>
      </c>
      <c r="R10" s="48">
        <f t="shared" si="0"/>
        <v>440656671</v>
      </c>
      <c r="S10" s="48">
        <f>+R10-E10</f>
        <v>0</v>
      </c>
    </row>
    <row r="11" spans="1:19" x14ac:dyDescent="0.2">
      <c r="A11" s="42" t="s">
        <v>1</v>
      </c>
      <c r="B11" s="44">
        <v>10</v>
      </c>
      <c r="C11" s="42" t="s">
        <v>21</v>
      </c>
      <c r="D11" s="46"/>
      <c r="E11" s="43">
        <v>192063848</v>
      </c>
      <c r="F11" s="47">
        <v>16005317</v>
      </c>
      <c r="G11" s="47">
        <v>16005321</v>
      </c>
      <c r="H11" s="47">
        <v>16005321</v>
      </c>
      <c r="I11" s="47">
        <v>16005321</v>
      </c>
      <c r="J11" s="47">
        <v>16005321</v>
      </c>
      <c r="K11" s="47">
        <v>16005321</v>
      </c>
      <c r="L11" s="47">
        <v>16005321</v>
      </c>
      <c r="M11" s="47">
        <v>16005321</v>
      </c>
      <c r="N11" s="47">
        <v>16005321</v>
      </c>
      <c r="O11" s="47">
        <v>16005321</v>
      </c>
      <c r="P11" s="47">
        <v>16005321</v>
      </c>
      <c r="Q11" s="47">
        <v>16005321</v>
      </c>
      <c r="R11" s="48">
        <f t="shared" si="0"/>
        <v>192063848</v>
      </c>
      <c r="S11" s="48">
        <f>+R11-E11</f>
        <v>0</v>
      </c>
    </row>
    <row r="12" spans="1:19" x14ac:dyDescent="0.2">
      <c r="A12" s="42" t="s">
        <v>1</v>
      </c>
      <c r="B12" s="44">
        <v>11</v>
      </c>
      <c r="C12" s="42" t="s">
        <v>23</v>
      </c>
      <c r="D12" s="46"/>
      <c r="E12" s="43">
        <v>95440071</v>
      </c>
      <c r="F12" s="47">
        <v>7953342</v>
      </c>
      <c r="G12" s="47">
        <v>7953339</v>
      </c>
      <c r="H12" s="47">
        <v>7953339</v>
      </c>
      <c r="I12" s="47">
        <v>7953339</v>
      </c>
      <c r="J12" s="47">
        <v>7953339</v>
      </c>
      <c r="K12" s="47">
        <v>7953339</v>
      </c>
      <c r="L12" s="47">
        <v>7953339</v>
      </c>
      <c r="M12" s="47">
        <v>7953339</v>
      </c>
      <c r="N12" s="47">
        <v>7953339</v>
      </c>
      <c r="O12" s="47">
        <v>7953339</v>
      </c>
      <c r="P12" s="47">
        <v>7953339</v>
      </c>
      <c r="Q12" s="47">
        <v>7953339</v>
      </c>
      <c r="R12" s="48">
        <f t="shared" si="0"/>
        <v>95440071</v>
      </c>
      <c r="S12" s="48">
        <f>+R12-E12</f>
        <v>0</v>
      </c>
    </row>
    <row r="13" spans="1:19" x14ac:dyDescent="0.2">
      <c r="A13" s="42" t="s">
        <v>1</v>
      </c>
      <c r="B13" s="44">
        <v>12</v>
      </c>
      <c r="C13" s="42" t="s">
        <v>25</v>
      </c>
      <c r="D13" s="46"/>
      <c r="E13" s="43">
        <v>144047886</v>
      </c>
      <c r="F13" s="47">
        <v>12003990</v>
      </c>
      <c r="G13" s="47">
        <v>12003991</v>
      </c>
      <c r="H13" s="47">
        <v>12003991</v>
      </c>
      <c r="I13" s="47">
        <v>12003991</v>
      </c>
      <c r="J13" s="47">
        <v>12003991</v>
      </c>
      <c r="K13" s="47">
        <v>12003991</v>
      </c>
      <c r="L13" s="47">
        <v>12003991</v>
      </c>
      <c r="M13" s="47">
        <v>12003991</v>
      </c>
      <c r="N13" s="47">
        <v>12003991</v>
      </c>
      <c r="O13" s="47">
        <v>12003990</v>
      </c>
      <c r="P13" s="47">
        <v>12003990</v>
      </c>
      <c r="Q13" s="47">
        <v>12003988</v>
      </c>
      <c r="R13" s="48">
        <f t="shared" si="0"/>
        <v>144047886</v>
      </c>
      <c r="S13" s="48">
        <f>+R13-E13</f>
        <v>0</v>
      </c>
    </row>
    <row r="14" spans="1:19" x14ac:dyDescent="0.2">
      <c r="A14" s="42" t="s">
        <v>1</v>
      </c>
      <c r="B14" s="44">
        <v>13</v>
      </c>
      <c r="C14" s="42" t="s">
        <v>27</v>
      </c>
      <c r="D14" s="46"/>
      <c r="E14" s="43">
        <v>96031924</v>
      </c>
      <c r="F14" s="47">
        <v>8002664</v>
      </c>
      <c r="G14" s="47">
        <v>8002660</v>
      </c>
      <c r="H14" s="47">
        <v>8002660</v>
      </c>
      <c r="I14" s="47">
        <v>8002660</v>
      </c>
      <c r="J14" s="47">
        <v>8002660</v>
      </c>
      <c r="K14" s="47">
        <v>8002660</v>
      </c>
      <c r="L14" s="47">
        <v>8002660</v>
      </c>
      <c r="M14" s="47">
        <v>8002660</v>
      </c>
      <c r="N14" s="47">
        <v>8002660</v>
      </c>
      <c r="O14" s="47">
        <v>8002660</v>
      </c>
      <c r="P14" s="47">
        <v>8002660</v>
      </c>
      <c r="Q14" s="47">
        <v>8002660</v>
      </c>
      <c r="R14" s="48">
        <f t="shared" si="0"/>
        <v>96031924</v>
      </c>
      <c r="S14" s="48">
        <f>+R14-E14</f>
        <v>0</v>
      </c>
    </row>
    <row r="15" spans="1:19" x14ac:dyDescent="0.2">
      <c r="A15" s="42" t="s">
        <v>1</v>
      </c>
      <c r="B15" s="44">
        <v>14</v>
      </c>
      <c r="C15" s="42" t="s">
        <v>29</v>
      </c>
      <c r="D15" s="46"/>
      <c r="E15" s="43">
        <v>246652455</v>
      </c>
      <c r="F15" s="47">
        <v>20554374</v>
      </c>
      <c r="G15" s="47">
        <v>20554371</v>
      </c>
      <c r="H15" s="47">
        <v>20554371</v>
      </c>
      <c r="I15" s="47">
        <v>20554371</v>
      </c>
      <c r="J15" s="47">
        <v>20554371</v>
      </c>
      <c r="K15" s="47">
        <v>20554371</v>
      </c>
      <c r="L15" s="47">
        <v>20554371</v>
      </c>
      <c r="M15" s="47">
        <v>20554371</v>
      </c>
      <c r="N15" s="47">
        <v>20554371</v>
      </c>
      <c r="O15" s="47">
        <v>20554371</v>
      </c>
      <c r="P15" s="47">
        <v>20554371</v>
      </c>
      <c r="Q15" s="47">
        <v>20554371</v>
      </c>
      <c r="R15" s="48">
        <f t="shared" si="0"/>
        <v>246652455</v>
      </c>
      <c r="S15" s="48">
        <f>+R15-E15</f>
        <v>0</v>
      </c>
    </row>
    <row r="16" spans="1:19" x14ac:dyDescent="0.2">
      <c r="A16" s="42" t="s">
        <v>1</v>
      </c>
      <c r="B16" s="44">
        <v>16</v>
      </c>
      <c r="C16" s="42" t="s">
        <v>31</v>
      </c>
      <c r="D16" s="46"/>
      <c r="E16" s="43">
        <v>22592776</v>
      </c>
      <c r="F16" s="47">
        <v>1882735</v>
      </c>
      <c r="G16" s="47">
        <v>1882731</v>
      </c>
      <c r="H16" s="47">
        <v>1882731</v>
      </c>
      <c r="I16" s="47">
        <v>1882731</v>
      </c>
      <c r="J16" s="47">
        <v>1882731</v>
      </c>
      <c r="K16" s="47">
        <v>1882731</v>
      </c>
      <c r="L16" s="47">
        <v>1882731</v>
      </c>
      <c r="M16" s="47">
        <v>1882731</v>
      </c>
      <c r="N16" s="47">
        <v>1882731</v>
      </c>
      <c r="O16" s="47">
        <v>1882731</v>
      </c>
      <c r="P16" s="47">
        <v>1882731</v>
      </c>
      <c r="Q16" s="47">
        <v>1882731</v>
      </c>
      <c r="R16" s="48">
        <f t="shared" si="0"/>
        <v>22592776</v>
      </c>
      <c r="S16" s="48">
        <f>+R16-E16</f>
        <v>0</v>
      </c>
    </row>
    <row r="17" spans="1:19" x14ac:dyDescent="0.2">
      <c r="A17" s="42" t="s">
        <v>1</v>
      </c>
      <c r="B17" s="44">
        <v>17</v>
      </c>
      <c r="C17" s="42" t="s">
        <v>35</v>
      </c>
      <c r="D17" s="46" t="s">
        <v>254</v>
      </c>
      <c r="E17" s="43">
        <v>983710061</v>
      </c>
      <c r="F17" s="47">
        <v>81975843</v>
      </c>
      <c r="G17" s="47">
        <v>81975838</v>
      </c>
      <c r="H17" s="47">
        <v>81975838</v>
      </c>
      <c r="I17" s="47">
        <v>81975838</v>
      </c>
      <c r="J17" s="47">
        <v>81975838</v>
      </c>
      <c r="K17" s="47">
        <v>81975838</v>
      </c>
      <c r="L17" s="47">
        <v>81975838</v>
      </c>
      <c r="M17" s="47">
        <v>81975838</v>
      </c>
      <c r="N17" s="47">
        <v>81975838</v>
      </c>
      <c r="O17" s="47">
        <v>81975838</v>
      </c>
      <c r="P17" s="47">
        <v>81975838</v>
      </c>
      <c r="Q17" s="47">
        <v>81975838</v>
      </c>
      <c r="R17" s="48">
        <f t="shared" si="0"/>
        <v>983710061</v>
      </c>
      <c r="S17" s="48">
        <f>+R17-E17</f>
        <v>0</v>
      </c>
    </row>
    <row r="18" spans="1:19" x14ac:dyDescent="0.2">
      <c r="A18" s="42" t="s">
        <v>1</v>
      </c>
      <c r="B18" s="44">
        <v>19</v>
      </c>
      <c r="C18" s="42" t="s">
        <v>38</v>
      </c>
      <c r="D18" s="46"/>
      <c r="E18" s="43">
        <v>67638904</v>
      </c>
      <c r="F18" s="47">
        <v>5636579</v>
      </c>
      <c r="G18" s="47">
        <v>5636575</v>
      </c>
      <c r="H18" s="47">
        <v>5636575</v>
      </c>
      <c r="I18" s="47">
        <v>5636575</v>
      </c>
      <c r="J18" s="47">
        <v>5636575</v>
      </c>
      <c r="K18" s="47">
        <v>5636575</v>
      </c>
      <c r="L18" s="47">
        <v>5636575</v>
      </c>
      <c r="M18" s="47">
        <v>5636575</v>
      </c>
      <c r="N18" s="47">
        <v>5636575</v>
      </c>
      <c r="O18" s="47">
        <v>5636575</v>
      </c>
      <c r="P18" s="47">
        <v>5636575</v>
      </c>
      <c r="Q18" s="47">
        <v>5636575</v>
      </c>
      <c r="R18" s="48">
        <f t="shared" si="0"/>
        <v>67638904</v>
      </c>
      <c r="S18" s="48">
        <f>+R18-E18</f>
        <v>0</v>
      </c>
    </row>
    <row r="19" spans="1:19" x14ac:dyDescent="0.2">
      <c r="A19" s="42" t="s">
        <v>1</v>
      </c>
      <c r="B19" s="44">
        <v>20</v>
      </c>
      <c r="C19" s="42" t="s">
        <v>40</v>
      </c>
      <c r="D19" s="46" t="s">
        <v>258</v>
      </c>
      <c r="E19" s="43">
        <v>91800000</v>
      </c>
      <c r="F19" s="47">
        <v>7649999</v>
      </c>
      <c r="G19" s="47">
        <v>7650000</v>
      </c>
      <c r="H19" s="47">
        <v>7650000</v>
      </c>
      <c r="I19" s="47">
        <v>7650000</v>
      </c>
      <c r="J19" s="47">
        <v>7650000</v>
      </c>
      <c r="K19" s="47">
        <v>7650000</v>
      </c>
      <c r="L19" s="47">
        <v>7649999</v>
      </c>
      <c r="M19" s="47">
        <v>7649999</v>
      </c>
      <c r="N19" s="47">
        <v>7649999</v>
      </c>
      <c r="O19" s="47">
        <v>7650000</v>
      </c>
      <c r="P19" s="47">
        <v>7650000</v>
      </c>
      <c r="Q19" s="47">
        <v>7650004</v>
      </c>
      <c r="R19" s="48">
        <f t="shared" si="0"/>
        <v>91800000</v>
      </c>
      <c r="S19" s="48">
        <f>+R19-E19</f>
        <v>0</v>
      </c>
    </row>
    <row r="20" spans="1:19" x14ac:dyDescent="0.2">
      <c r="A20" s="42" t="s">
        <v>1</v>
      </c>
      <c r="B20" s="44">
        <v>21</v>
      </c>
      <c r="C20" s="42" t="s">
        <v>42</v>
      </c>
      <c r="D20" s="46" t="s">
        <v>257</v>
      </c>
      <c r="E20" s="43">
        <v>194000000</v>
      </c>
      <c r="F20" s="47">
        <v>16166663</v>
      </c>
      <c r="G20" s="47">
        <v>16166667</v>
      </c>
      <c r="H20" s="47">
        <v>16166667</v>
      </c>
      <c r="I20" s="47">
        <v>16166667</v>
      </c>
      <c r="J20" s="47">
        <v>16166667</v>
      </c>
      <c r="K20" s="47">
        <v>16166667</v>
      </c>
      <c r="L20" s="47">
        <v>16166667</v>
      </c>
      <c r="M20" s="47">
        <v>16166667</v>
      </c>
      <c r="N20" s="47">
        <v>16166667</v>
      </c>
      <c r="O20" s="47">
        <v>16166667</v>
      </c>
      <c r="P20" s="47">
        <v>16166667</v>
      </c>
      <c r="Q20" s="47">
        <v>16166667</v>
      </c>
      <c r="R20" s="48">
        <f t="shared" si="0"/>
        <v>194000000</v>
      </c>
      <c r="S20" s="48">
        <f>+R20-E20</f>
        <v>0</v>
      </c>
    </row>
    <row r="21" spans="1:19" x14ac:dyDescent="0.2">
      <c r="A21" s="42" t="s">
        <v>1</v>
      </c>
      <c r="B21" s="44">
        <v>16</v>
      </c>
      <c r="C21" s="42" t="s">
        <v>33</v>
      </c>
      <c r="D21" s="46" t="s">
        <v>256</v>
      </c>
      <c r="E21" s="43">
        <v>8931246.0000000037</v>
      </c>
      <c r="F21" s="47">
        <v>744271</v>
      </c>
      <c r="G21" s="47">
        <v>744270</v>
      </c>
      <c r="H21" s="47">
        <v>744270</v>
      </c>
      <c r="I21" s="47">
        <v>744270</v>
      </c>
      <c r="J21" s="47">
        <v>744270</v>
      </c>
      <c r="K21" s="47">
        <v>744270</v>
      </c>
      <c r="L21" s="47">
        <v>744271</v>
      </c>
      <c r="M21" s="47">
        <v>744271</v>
      </c>
      <c r="N21" s="47">
        <v>744271</v>
      </c>
      <c r="O21" s="47">
        <v>744271</v>
      </c>
      <c r="P21" s="47">
        <v>744271</v>
      </c>
      <c r="Q21" s="47">
        <v>744270</v>
      </c>
      <c r="R21" s="48">
        <f t="shared" si="0"/>
        <v>8931246</v>
      </c>
      <c r="S21" s="48">
        <f>+R21-E21</f>
        <v>0</v>
      </c>
    </row>
    <row r="22" spans="1:19" x14ac:dyDescent="0.2">
      <c r="A22" s="42" t="s">
        <v>1</v>
      </c>
      <c r="B22" s="44">
        <v>22</v>
      </c>
      <c r="C22" s="42" t="s">
        <v>44</v>
      </c>
      <c r="D22" s="46" t="s">
        <v>250</v>
      </c>
      <c r="E22" s="43">
        <v>58206437</v>
      </c>
      <c r="F22" s="47">
        <v>4850541</v>
      </c>
      <c r="G22" s="47">
        <v>4850536</v>
      </c>
      <c r="H22" s="47">
        <v>4850536</v>
      </c>
      <c r="I22" s="47">
        <v>4850536</v>
      </c>
      <c r="J22" s="47">
        <v>4850536</v>
      </c>
      <c r="K22" s="47">
        <v>4850536</v>
      </c>
      <c r="L22" s="47">
        <v>4850536</v>
      </c>
      <c r="M22" s="47">
        <v>4850536</v>
      </c>
      <c r="N22" s="47">
        <v>4850536</v>
      </c>
      <c r="O22" s="47">
        <v>4850536</v>
      </c>
      <c r="P22" s="47">
        <v>4850536</v>
      </c>
      <c r="Q22" s="47">
        <v>4850536</v>
      </c>
      <c r="R22" s="48">
        <f t="shared" si="0"/>
        <v>58206437</v>
      </c>
      <c r="S22" s="48">
        <f>+R22-E22</f>
        <v>0</v>
      </c>
    </row>
    <row r="23" spans="1:19" x14ac:dyDescent="0.2">
      <c r="A23" s="49" t="s">
        <v>1</v>
      </c>
      <c r="B23" s="50">
        <v>18</v>
      </c>
      <c r="C23" s="42" t="s">
        <v>37</v>
      </c>
      <c r="D23" s="46"/>
      <c r="E23" s="43">
        <v>78071456</v>
      </c>
      <c r="F23" s="47">
        <v>6505951</v>
      </c>
      <c r="G23" s="47">
        <v>6505955</v>
      </c>
      <c r="H23" s="47">
        <v>6505955</v>
      </c>
      <c r="I23" s="47">
        <v>6505955</v>
      </c>
      <c r="J23" s="47">
        <v>6505955</v>
      </c>
      <c r="K23" s="47">
        <v>6505955</v>
      </c>
      <c r="L23" s="47">
        <v>6505955</v>
      </c>
      <c r="M23" s="47">
        <v>6505955</v>
      </c>
      <c r="N23" s="47">
        <v>6505955</v>
      </c>
      <c r="O23" s="47">
        <v>6505955</v>
      </c>
      <c r="P23" s="47">
        <v>6505955</v>
      </c>
      <c r="Q23" s="47">
        <v>6505955</v>
      </c>
      <c r="R23" s="48">
        <f t="shared" si="0"/>
        <v>78071456</v>
      </c>
      <c r="S23" s="48">
        <f>+R23-E23</f>
        <v>0</v>
      </c>
    </row>
    <row r="24" spans="1:19" x14ac:dyDescent="0.2">
      <c r="A24" s="49" t="s">
        <v>197</v>
      </c>
      <c r="B24" s="50">
        <v>31</v>
      </c>
      <c r="C24" s="42" t="s">
        <v>35</v>
      </c>
      <c r="D24" s="46" t="s">
        <v>254</v>
      </c>
      <c r="E24" s="43">
        <v>232394486</v>
      </c>
      <c r="F24" s="47">
        <v>116197243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116197243</v>
      </c>
      <c r="N24" s="47">
        <v>0</v>
      </c>
      <c r="O24" s="47">
        <v>0</v>
      </c>
      <c r="P24" s="47">
        <v>0</v>
      </c>
      <c r="Q24" s="47">
        <v>0</v>
      </c>
      <c r="R24" s="48">
        <f t="shared" si="0"/>
        <v>232394486</v>
      </c>
      <c r="S24" s="48">
        <f>+R24-E24</f>
        <v>0</v>
      </c>
    </row>
    <row r="25" spans="1:19" x14ac:dyDescent="0.2">
      <c r="A25" s="42" t="s">
        <v>198</v>
      </c>
      <c r="B25" s="44">
        <v>23</v>
      </c>
      <c r="C25" s="42" t="s">
        <v>154</v>
      </c>
      <c r="D25" s="46" t="s">
        <v>255</v>
      </c>
      <c r="E25" s="43">
        <v>20000000</v>
      </c>
      <c r="F25" s="47">
        <v>1426911</v>
      </c>
      <c r="G25" s="47">
        <v>1470895</v>
      </c>
      <c r="H25" s="47">
        <v>1514760</v>
      </c>
      <c r="I25" s="47">
        <v>1558508</v>
      </c>
      <c r="J25" s="47">
        <v>1602138</v>
      </c>
      <c r="K25" s="47">
        <v>1645651</v>
      </c>
      <c r="L25" s="47">
        <v>1689046</v>
      </c>
      <c r="M25" s="47">
        <v>1732325</v>
      </c>
      <c r="N25" s="47">
        <v>1775488</v>
      </c>
      <c r="O25" s="47">
        <v>1818533</v>
      </c>
      <c r="P25" s="47">
        <v>1861465</v>
      </c>
      <c r="Q25" s="47">
        <v>1904280</v>
      </c>
      <c r="R25" s="48">
        <f t="shared" si="0"/>
        <v>20000000</v>
      </c>
      <c r="S25" s="48">
        <f>+R25-E25</f>
        <v>0</v>
      </c>
    </row>
    <row r="26" spans="1:19" x14ac:dyDescent="0.2">
      <c r="A26" s="42" t="s">
        <v>198</v>
      </c>
      <c r="B26" s="44">
        <v>24</v>
      </c>
      <c r="C26" s="42" t="s">
        <v>156</v>
      </c>
      <c r="D26" s="46" t="s">
        <v>242</v>
      </c>
      <c r="E26" s="43">
        <v>10000000</v>
      </c>
      <c r="F26" s="47">
        <v>713456</v>
      </c>
      <c r="G26" s="47">
        <v>735447</v>
      </c>
      <c r="H26" s="47">
        <v>757380</v>
      </c>
      <c r="I26" s="47">
        <v>779254</v>
      </c>
      <c r="J26" s="47">
        <v>801069</v>
      </c>
      <c r="K26" s="47">
        <v>822825</v>
      </c>
      <c r="L26" s="47">
        <v>844523</v>
      </c>
      <c r="M26" s="47">
        <v>866163</v>
      </c>
      <c r="N26" s="47">
        <v>887744</v>
      </c>
      <c r="O26" s="47">
        <v>909267</v>
      </c>
      <c r="P26" s="47">
        <v>930732</v>
      </c>
      <c r="Q26" s="47">
        <v>952140</v>
      </c>
      <c r="R26" s="48">
        <f t="shared" si="0"/>
        <v>10000000</v>
      </c>
      <c r="S26" s="48">
        <f>+R26-E26</f>
        <v>0</v>
      </c>
    </row>
    <row r="27" spans="1:19" x14ac:dyDescent="0.2">
      <c r="A27" s="42" t="s">
        <v>198</v>
      </c>
      <c r="B27" s="44">
        <v>25</v>
      </c>
      <c r="C27" s="42" t="s">
        <v>44</v>
      </c>
      <c r="D27" s="46" t="s">
        <v>253</v>
      </c>
      <c r="E27" s="43">
        <v>21998514</v>
      </c>
      <c r="F27" s="47">
        <v>1569496</v>
      </c>
      <c r="G27" s="47">
        <v>1617875</v>
      </c>
      <c r="H27" s="47">
        <v>1666124</v>
      </c>
      <c r="I27" s="47">
        <v>1714243</v>
      </c>
      <c r="J27" s="47">
        <v>1762233</v>
      </c>
      <c r="K27" s="47">
        <v>1810094</v>
      </c>
      <c r="L27" s="47">
        <v>1857825</v>
      </c>
      <c r="M27" s="47">
        <v>1905429</v>
      </c>
      <c r="N27" s="47">
        <v>1952904</v>
      </c>
      <c r="O27" s="47">
        <v>2000252</v>
      </c>
      <c r="P27" s="47">
        <v>2047473</v>
      </c>
      <c r="Q27" s="47">
        <v>2094566</v>
      </c>
      <c r="R27" s="48">
        <f t="shared" si="0"/>
        <v>21998514</v>
      </c>
      <c r="S27" s="48">
        <f>+R27-E27</f>
        <v>0</v>
      </c>
    </row>
    <row r="28" spans="1:19" x14ac:dyDescent="0.2">
      <c r="A28" s="49" t="s">
        <v>197</v>
      </c>
      <c r="B28" s="50">
        <v>29</v>
      </c>
      <c r="C28" s="42" t="s">
        <v>44</v>
      </c>
      <c r="D28" s="46" t="s">
        <v>252</v>
      </c>
      <c r="E28" s="43">
        <v>201486</v>
      </c>
      <c r="F28" s="47">
        <v>100743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100743</v>
      </c>
      <c r="N28" s="47">
        <v>0</v>
      </c>
      <c r="O28" s="47">
        <v>0</v>
      </c>
      <c r="P28" s="47">
        <v>0</v>
      </c>
      <c r="Q28" s="47">
        <v>0</v>
      </c>
      <c r="R28" s="48">
        <f t="shared" si="0"/>
        <v>201486</v>
      </c>
      <c r="S28" s="48">
        <f>+R28-E28</f>
        <v>0</v>
      </c>
    </row>
    <row r="29" spans="1:19" x14ac:dyDescent="0.2">
      <c r="A29" s="42" t="s">
        <v>197</v>
      </c>
      <c r="B29" s="44">
        <v>30</v>
      </c>
      <c r="C29" s="42" t="s">
        <v>163</v>
      </c>
      <c r="D29" s="46" t="s">
        <v>244</v>
      </c>
      <c r="E29" s="43">
        <v>353394028</v>
      </c>
      <c r="F29" s="47">
        <v>176697014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176697014</v>
      </c>
      <c r="N29" s="47">
        <v>0</v>
      </c>
      <c r="O29" s="47">
        <v>0</v>
      </c>
      <c r="P29" s="47">
        <v>0</v>
      </c>
      <c r="Q29" s="47">
        <v>0</v>
      </c>
      <c r="R29" s="48">
        <f t="shared" si="0"/>
        <v>353394028</v>
      </c>
      <c r="S29" s="48">
        <f>+R29-E29</f>
        <v>0</v>
      </c>
    </row>
    <row r="30" spans="1:19" x14ac:dyDescent="0.2">
      <c r="A30" s="42" t="s">
        <v>198</v>
      </c>
      <c r="B30" s="44">
        <v>32</v>
      </c>
      <c r="C30" s="42" t="s">
        <v>166</v>
      </c>
      <c r="D30" s="46" t="s">
        <v>259</v>
      </c>
      <c r="E30" s="43">
        <v>149940000</v>
      </c>
      <c r="F30" s="47">
        <v>10697552</v>
      </c>
      <c r="G30" s="47">
        <v>11027299</v>
      </c>
      <c r="H30" s="47">
        <v>11356159</v>
      </c>
      <c r="I30" s="47">
        <v>11684135</v>
      </c>
      <c r="J30" s="47">
        <v>12011228</v>
      </c>
      <c r="K30" s="47">
        <v>12337442</v>
      </c>
      <c r="L30" s="47">
        <v>12662779</v>
      </c>
      <c r="M30" s="47">
        <v>12987241</v>
      </c>
      <c r="N30" s="47">
        <v>13310830</v>
      </c>
      <c r="O30" s="47">
        <v>13633549</v>
      </c>
      <c r="P30" s="47">
        <v>13955400</v>
      </c>
      <c r="Q30" s="47">
        <v>14276386</v>
      </c>
      <c r="R30" s="48">
        <f t="shared" si="0"/>
        <v>149940000</v>
      </c>
      <c r="S30" s="48">
        <f>+R30-E30</f>
        <v>0</v>
      </c>
    </row>
    <row r="31" spans="1:19" x14ac:dyDescent="0.2">
      <c r="A31" s="42" t="s">
        <v>198</v>
      </c>
      <c r="B31" s="44">
        <v>33</v>
      </c>
      <c r="C31" s="42" t="s">
        <v>168</v>
      </c>
      <c r="D31" s="46" t="s">
        <v>260</v>
      </c>
      <c r="E31" s="43">
        <v>17250000</v>
      </c>
      <c r="F31" s="47">
        <v>1230711</v>
      </c>
      <c r="G31" s="47">
        <v>1268647</v>
      </c>
      <c r="H31" s="47">
        <v>1306481</v>
      </c>
      <c r="I31" s="47">
        <v>1344213</v>
      </c>
      <c r="J31" s="47">
        <v>1381844</v>
      </c>
      <c r="K31" s="47">
        <v>1419374</v>
      </c>
      <c r="L31" s="47">
        <v>1456802</v>
      </c>
      <c r="M31" s="47">
        <v>1494130</v>
      </c>
      <c r="N31" s="47">
        <v>1531358</v>
      </c>
      <c r="O31" s="47">
        <v>1568486</v>
      </c>
      <c r="P31" s="47">
        <v>1605513</v>
      </c>
      <c r="Q31" s="47">
        <v>1642441</v>
      </c>
      <c r="R31" s="48">
        <f t="shared" si="0"/>
        <v>17250000</v>
      </c>
      <c r="S31" s="48">
        <f>+R31-E31</f>
        <v>0</v>
      </c>
    </row>
    <row r="32" spans="1:19" x14ac:dyDescent="0.2">
      <c r="A32" s="42" t="s">
        <v>198</v>
      </c>
      <c r="B32" s="44">
        <v>34</v>
      </c>
      <c r="C32" s="42" t="s">
        <v>170</v>
      </c>
      <c r="D32" s="46" t="s">
        <v>170</v>
      </c>
      <c r="E32" s="43">
        <v>70000000</v>
      </c>
      <c r="F32" s="47">
        <v>4994189</v>
      </c>
      <c r="G32" s="47">
        <v>5148132</v>
      </c>
      <c r="H32" s="47">
        <v>5301662</v>
      </c>
      <c r="I32" s="47">
        <v>5454778</v>
      </c>
      <c r="J32" s="47">
        <v>5607483</v>
      </c>
      <c r="K32" s="47">
        <v>5759777</v>
      </c>
      <c r="L32" s="47">
        <v>5911662</v>
      </c>
      <c r="M32" s="47">
        <v>6063138</v>
      </c>
      <c r="N32" s="47">
        <v>6214206</v>
      </c>
      <c r="O32" s="47">
        <v>6364869</v>
      </c>
      <c r="P32" s="47">
        <v>6515126</v>
      </c>
      <c r="Q32" s="47">
        <v>6664978</v>
      </c>
      <c r="R32" s="48">
        <f t="shared" si="0"/>
        <v>70000000</v>
      </c>
      <c r="S32" s="48">
        <f>+R32-E32</f>
        <v>0</v>
      </c>
    </row>
    <row r="33" spans="1:19" x14ac:dyDescent="0.2">
      <c r="A33" s="42" t="s">
        <v>198</v>
      </c>
      <c r="B33" s="44">
        <v>26</v>
      </c>
      <c r="C33" s="42" t="s">
        <v>35</v>
      </c>
      <c r="D33" s="46" t="s">
        <v>254</v>
      </c>
      <c r="E33" s="43">
        <v>102556501</v>
      </c>
      <c r="F33" s="47">
        <v>7316950</v>
      </c>
      <c r="G33" s="47">
        <v>7542491</v>
      </c>
      <c r="H33" s="47">
        <v>7767426</v>
      </c>
      <c r="I33" s="47">
        <v>7991757</v>
      </c>
      <c r="J33" s="47">
        <v>8215483</v>
      </c>
      <c r="K33" s="47">
        <v>8438608</v>
      </c>
      <c r="L33" s="47">
        <v>8661133</v>
      </c>
      <c r="M33" s="47">
        <v>8883060</v>
      </c>
      <c r="N33" s="47">
        <v>9104390</v>
      </c>
      <c r="O33" s="47">
        <v>9325124</v>
      </c>
      <c r="P33" s="47">
        <v>9545265</v>
      </c>
      <c r="Q33" s="47">
        <v>9764814</v>
      </c>
      <c r="R33" s="48">
        <f t="shared" si="0"/>
        <v>102556501</v>
      </c>
      <c r="S33" s="48">
        <f>+R33-E33</f>
        <v>0</v>
      </c>
    </row>
    <row r="34" spans="1:19" x14ac:dyDescent="0.2">
      <c r="A34" s="42" t="s">
        <v>198</v>
      </c>
      <c r="B34" s="44">
        <v>27</v>
      </c>
      <c r="C34" s="42" t="s">
        <v>199</v>
      </c>
      <c r="D34" s="46"/>
      <c r="E34" s="43">
        <v>33673108</v>
      </c>
      <c r="F34" s="47">
        <v>2402426</v>
      </c>
      <c r="G34" s="47">
        <v>2476480</v>
      </c>
      <c r="H34" s="47">
        <v>2550335</v>
      </c>
      <c r="I34" s="47">
        <v>2623990</v>
      </c>
      <c r="J34" s="47">
        <v>2697448</v>
      </c>
      <c r="K34" s="47">
        <v>2770708</v>
      </c>
      <c r="L34" s="47">
        <v>2843772</v>
      </c>
      <c r="M34" s="47">
        <v>2916638</v>
      </c>
      <c r="N34" s="47">
        <v>2989309</v>
      </c>
      <c r="O34" s="47">
        <v>3061785</v>
      </c>
      <c r="P34" s="47">
        <v>3134065</v>
      </c>
      <c r="Q34" s="47">
        <v>3206152</v>
      </c>
      <c r="R34" s="48">
        <f t="shared" si="0"/>
        <v>33673108</v>
      </c>
      <c r="S34" s="48">
        <f>+R34-E34</f>
        <v>0</v>
      </c>
    </row>
    <row r="35" spans="1:19" x14ac:dyDescent="0.2">
      <c r="A35" s="42" t="s">
        <v>197</v>
      </c>
      <c r="B35" s="44">
        <v>35</v>
      </c>
      <c r="C35" s="42" t="s">
        <v>172</v>
      </c>
      <c r="D35" s="46"/>
      <c r="E35" s="43">
        <v>5000</v>
      </c>
      <c r="F35" s="47">
        <v>2500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2500</v>
      </c>
      <c r="N35" s="47">
        <v>0</v>
      </c>
      <c r="O35" s="47">
        <v>0</v>
      </c>
      <c r="P35" s="47">
        <v>0</v>
      </c>
      <c r="Q35" s="47">
        <v>0</v>
      </c>
      <c r="R35" s="48">
        <f t="shared" si="0"/>
        <v>5000</v>
      </c>
      <c r="S35" s="48">
        <f>+R35-E35</f>
        <v>0</v>
      </c>
    </row>
    <row r="36" spans="1:19" x14ac:dyDescent="0.2">
      <c r="A36" s="49" t="s">
        <v>197</v>
      </c>
      <c r="B36" s="50">
        <v>36</v>
      </c>
      <c r="C36" s="42" t="s">
        <v>174</v>
      </c>
      <c r="D36" s="46"/>
      <c r="E36" s="43">
        <v>2500</v>
      </c>
      <c r="F36" s="47">
        <v>1250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1250</v>
      </c>
      <c r="N36" s="47">
        <v>0</v>
      </c>
      <c r="O36" s="47">
        <v>0</v>
      </c>
      <c r="P36" s="47">
        <v>0</v>
      </c>
      <c r="Q36" s="47">
        <v>0</v>
      </c>
      <c r="R36" s="48">
        <f t="shared" si="0"/>
        <v>2500</v>
      </c>
      <c r="S36" s="48">
        <f>+R36-E36</f>
        <v>0</v>
      </c>
    </row>
    <row r="37" spans="1:19" x14ac:dyDescent="0.2">
      <c r="A37" s="49" t="s">
        <v>197</v>
      </c>
      <c r="B37" s="50">
        <v>37</v>
      </c>
      <c r="C37" s="42" t="s">
        <v>176</v>
      </c>
      <c r="D37" s="46"/>
      <c r="E37" s="43">
        <v>2500</v>
      </c>
      <c r="F37" s="47">
        <v>1250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1250</v>
      </c>
      <c r="N37" s="47">
        <v>0</v>
      </c>
      <c r="O37" s="47">
        <v>0</v>
      </c>
      <c r="P37" s="47">
        <v>0</v>
      </c>
      <c r="Q37" s="47">
        <v>0</v>
      </c>
      <c r="R37" s="48">
        <f t="shared" si="0"/>
        <v>2500</v>
      </c>
      <c r="S37" s="48">
        <f>+R37-E37</f>
        <v>0</v>
      </c>
    </row>
    <row r="38" spans="1:19" x14ac:dyDescent="0.2">
      <c r="A38" s="49" t="s">
        <v>197</v>
      </c>
      <c r="B38" s="50">
        <v>28</v>
      </c>
      <c r="C38" s="42" t="s">
        <v>161</v>
      </c>
      <c r="D38" s="46" t="s">
        <v>261</v>
      </c>
      <c r="E38" s="43">
        <v>4000000</v>
      </c>
      <c r="F38" s="51">
        <v>2000000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2000000</v>
      </c>
      <c r="N38" s="51">
        <v>0</v>
      </c>
      <c r="O38" s="51">
        <v>0</v>
      </c>
      <c r="P38" s="51">
        <v>0</v>
      </c>
      <c r="Q38" s="51">
        <v>0</v>
      </c>
      <c r="R38" s="48">
        <f t="shared" si="0"/>
        <v>4000000</v>
      </c>
      <c r="S38" s="52">
        <f>+R38-E38</f>
        <v>0</v>
      </c>
    </row>
  </sheetData>
  <autoFilter ref="A1:S38"/>
  <pageMargins left="0.7" right="0.7" top="0.75" bottom="0.75" header="0.3" footer="0.3"/>
  <ignoredErrors>
    <ignoredError sqref="R2:R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POAI2022</vt:lpstr>
      <vt:lpstr>Detalle funcionamiento2022</vt:lpstr>
      <vt:lpstr>Rubros Gastos con PAC</vt:lpstr>
      <vt:lpstr>Rubros Ingresos con PAC</vt:lpstr>
      <vt:lpstr>Rubros funcionamiento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Garcia Ospina</dc:creator>
  <cp:lastModifiedBy>Marisol Garcia Ospina</cp:lastModifiedBy>
  <dcterms:created xsi:type="dcterms:W3CDTF">2022-01-09T01:39:18Z</dcterms:created>
  <dcterms:modified xsi:type="dcterms:W3CDTF">2022-01-09T02:38:49Z</dcterms:modified>
</cp:coreProperties>
</file>