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4280" activeTab="0"/>
  </bookViews>
  <sheets>
    <sheet name="PA" sheetId="1" r:id="rId1"/>
    <sheet name="PI" sheetId="2" state="hidden" r:id="rId2"/>
    <sheet name="Hoja3" sheetId="3" r:id="rId3"/>
    <sheet name="Hoja1" sheetId="4" state="hidden" r:id="rId4"/>
    <sheet name="Hoja2" sheetId="5" r:id="rId5"/>
  </sheets>
  <externalReferences>
    <externalReference r:id="rId8"/>
    <externalReference r:id="rId9"/>
    <externalReference r:id="rId10"/>
  </externalReferences>
  <definedNames>
    <definedName name="_xlnm._FilterDatabase" localSheetId="0" hidden="1">'PA'!$A$8:$AG$30</definedName>
    <definedName name="_xlnm._FilterDatabase" localSheetId="1" hidden="1">'PI'!$A$11:$BS$44</definedName>
    <definedName name="Años_préstamo">'[1]amortization'!$C$10</definedName>
    <definedName name="_xlnm.Print_Area" localSheetId="0">'PA'!$C$8:$AG$38</definedName>
    <definedName name="_xlnm.Print_Area" localSheetId="1">'PI'!$B$11:$AZ$40</definedName>
    <definedName name="bv">_XLL.FIN.MES(inicio_pago,0)=inicio_pago</definedName>
    <definedName name="CONCAGASTO">#REF!</definedName>
    <definedName name="CONCAINGRESO">#REF!</definedName>
    <definedName name="credit_int_dias">VLOOKUP(Núm_préstamo,r_condiciones,16,0)</definedName>
    <definedName name="credit_simple">VLOOKUP(Núm_préstamo,r_condiciones,14,0)</definedName>
    <definedName name="cuota_tipo">VLOOKUP(Núm_préstamo,r_condiciones,8,0)</definedName>
    <definedName name="Importe_del_préstamo">'[1]amortization'!$C$7</definedName>
    <definedName name="index">IF(ISERROR(MATCH(fecha_inicio,liquida,1)),1,IF(MATCH(fecha_inicio,liquida,1)+1&gt;Núm_pagos_al_año*Años_préstamo,0,MATCH(fecha_inicio,liquida,1)+1))</definedName>
    <definedName name="inicio_pago">IF(inicio_pago_int&gt;Inicio_prestamo,IF(_XLL.FIN.MES(inicio_pago_int,0)=inicio_pago_int,inicio_pago_int1,inicio_pago_int0),Inicio_prestamo)</definedName>
    <definedName name="inicio_pago_finmes">_XLL.FIN.MES(inicio_pago,0)=inicio_pago</definedName>
    <definedName name="inicio_pago_int">VLOOKUP(Núm_préstamo,r_condiciones,13,0)</definedName>
    <definedName name="inicio_pago_int0">DATE(YEAR(inicio_pago_int),MONTH(inicio_pago_int)-12/Núm_pagos_al_año,DAY(inicio_pago_int))</definedName>
    <definedName name="inicio_pago_int1">_XLL.FIN.MES(inicio_pago_int,-12/Núm_pagos_al_año)</definedName>
    <definedName name="Inicio_prestamo">'[1]amortization'!$C$9</definedName>
    <definedName name="micolumna">'[3]Seguimiento Compromios (POAI)'!$C$2</definedName>
    <definedName name="mifila">'[3]Seguimiento Compromios (POAI)'!$C$3</definedName>
    <definedName name="Ml">#REF!</definedName>
    <definedName name="Núm_de_desembolsos">'[1]amortization'!$C$8</definedName>
    <definedName name="Núm_préstamo">'[1]amortization_year'!$O$5</definedName>
    <definedName name="Número_de_pagos">MATCH(-0.04,Saldo_final,-1)</definedName>
    <definedName name="r_condiciones">'[1]parameters'!$A$4:$Q$55</definedName>
    <definedName name="r_credit_int">'[1]parameters'!$AN$27:$AO$29</definedName>
    <definedName name="r_cuota_pago">'[1]parameters'!$W$27:$AA$68</definedName>
    <definedName name="r_desembolso">'[1]parameters'!$S$3:$U$53</definedName>
    <definedName name="r_gtos_fin">'[1]parameters'!$AC$3:$AF$288</definedName>
    <definedName name="r_monedas">'[1]parameters'!$AH$4:$AL$25</definedName>
    <definedName name="r_tasa">'[1]parameters'!$AH$32:$AJ$37</definedName>
    <definedName name="r_tasa_tipo">'[1]parameters'!$AN$23:$AO$24</definedName>
    <definedName name="r_tasas_fijas">'[1]parameters'!$Y$4:$AA$14</definedName>
    <definedName name="r_tasas_vars">'[1]parameters'!$A$59:$F$103</definedName>
    <definedName name="Saldo_final">'[1]amortization'!$U$19:$U$498</definedName>
    <definedName name="tasa_code">VLOOKUP(Núm_préstamo,r_condiciones,2,0)</definedName>
    <definedName name="tasa_column">VLOOKUP(tasa_code,r_tasa,3,0)</definedName>
    <definedName name="tasa_fija">IF(tasa_code=0,VLOOKUP(Núm_préstamo,r_tasas_fijas,3,0),NA())</definedName>
    <definedName name="tasa_tipo">VLOOKUP(Núm_préstamo,r_condiciones,4,0)</definedName>
    <definedName name="_xlnm.Print_Titles" localSheetId="0">'PA'!$8:$8</definedName>
    <definedName name="_xlnm.Print_Titles" localSheetId="1">'PI'!$11:$11</definedName>
    <definedName name="TT">#N/A</definedName>
    <definedName name="Valores_especificados">IF(Importe_del_préstamo*Años_préstamo*Inicio_prestamo*tasa_column&gt;0,1,0)</definedName>
    <definedName name="VN">#N/A</definedName>
  </definedNames>
  <calcPr fullCalcOnLoad="1"/>
</workbook>
</file>

<file path=xl/comments1.xml><?xml version="1.0" encoding="utf-8"?>
<comments xmlns="http://schemas.openxmlformats.org/spreadsheetml/2006/main">
  <authors>
    <author>Juan Camilo Ochoa Pab?n</author>
    <author>Carmelo Davila Riocampo</author>
  </authors>
  <commentList>
    <comment ref="C20" authorId="0">
      <text>
        <r>
          <rPr>
            <sz val="11"/>
            <color indexed="8"/>
            <rFont val="Calibri"/>
            <family val="2"/>
          </rPr>
          <t xml:space="preserve">Juan Camilo Ochoa Pabón:
</t>
        </r>
        <r>
          <rPr>
            <sz val="11"/>
            <color indexed="8"/>
            <rFont val="Calibri"/>
            <family val="2"/>
          </rPr>
          <t>Del PDM 2016-2019 que se elimina en el 2020</t>
        </r>
      </text>
    </comment>
    <comment ref="C24" authorId="0">
      <text>
        <r>
          <rPr>
            <sz val="11"/>
            <color indexed="8"/>
            <rFont val="Calibri"/>
            <family val="2"/>
          </rPr>
          <t xml:space="preserve">Juan Camilo Ochoa Pabón:
</t>
        </r>
        <r>
          <rPr>
            <sz val="11"/>
            <color indexed="8"/>
            <rFont val="Calibri"/>
            <family val="2"/>
          </rPr>
          <t>Del PDM 2016-2019 que se elimina en el 2020</t>
        </r>
      </text>
    </comment>
    <comment ref="C30" authorId="0">
      <text>
        <r>
          <rPr>
            <sz val="11"/>
            <color indexed="8"/>
            <rFont val="Calibri"/>
            <family val="2"/>
          </rPr>
          <t xml:space="preserve">Juan Camilo Ochoa Pabón:
</t>
        </r>
        <r>
          <rPr>
            <sz val="11"/>
            <color indexed="8"/>
            <rFont val="Calibri"/>
            <family val="2"/>
          </rPr>
          <t>Del PDM 2016-2019 que se elimina en el 2020</t>
        </r>
      </text>
    </comment>
    <comment ref="AG21" authorId="1">
      <text>
        <r>
          <rPr>
            <b/>
            <sz val="9"/>
            <color indexed="8"/>
            <rFont val="Tahoma"/>
            <family val="2"/>
          </rPr>
          <t>Carmelo Davila Riocampo:</t>
        </r>
        <r>
          <rPr>
            <sz val="9"/>
            <color indexed="8"/>
            <rFont val="Tahoma"/>
            <family val="2"/>
          </rPr>
          <t xml:space="preserve">
</t>
        </r>
        <r>
          <rPr>
            <sz val="9"/>
            <color indexed="8"/>
            <rFont val="Tahoma"/>
            <family val="2"/>
          </rPr>
          <t>La información no fue registrada en el SIFI</t>
        </r>
      </text>
    </comment>
    <comment ref="AG29" authorId="1">
      <text>
        <r>
          <rPr>
            <b/>
            <sz val="9"/>
            <color indexed="8"/>
            <rFont val="Tahoma"/>
            <family val="2"/>
          </rPr>
          <t>Carmelo Davila Riocampo:</t>
        </r>
        <r>
          <rPr>
            <sz val="9"/>
            <color indexed="8"/>
            <rFont val="Tahoma"/>
            <family val="2"/>
          </rPr>
          <t xml:space="preserve">
</t>
        </r>
        <r>
          <rPr>
            <sz val="9"/>
            <color indexed="8"/>
            <rFont val="Tahoma"/>
            <family val="2"/>
          </rPr>
          <t>La información no registrada en el SIFI- SMO</t>
        </r>
      </text>
    </comment>
  </commentList>
</comments>
</file>

<file path=xl/comments2.xml><?xml version="1.0" encoding="utf-8"?>
<comments xmlns="http://schemas.openxmlformats.org/spreadsheetml/2006/main">
  <authors>
    <author>Manuela Garcia Gil</author>
    <author>Claudia Velasquez Higuita</author>
    <author>Bibiana Ochoa Arias</author>
  </authors>
  <commentList>
    <comment ref="P26" authorId="0">
      <text>
        <r>
          <rPr>
            <sz val="11"/>
            <color indexed="8"/>
            <rFont val="Calibri"/>
            <family val="2"/>
          </rPr>
          <t xml:space="preserve">Manuela Garcia Gil:
</t>
        </r>
        <r>
          <rPr>
            <sz val="11"/>
            <color indexed="8"/>
            <rFont val="Calibri"/>
            <family val="2"/>
          </rPr>
          <t xml:space="preserve">Cuáles proyectos componente esta cifra?
</t>
        </r>
        <r>
          <rPr>
            <sz val="11"/>
            <color indexed="8"/>
            <rFont val="Calibri"/>
            <family val="2"/>
          </rPr>
          <t xml:space="preserve">
</t>
        </r>
        <r>
          <rPr>
            <sz val="11"/>
            <color indexed="8"/>
            <rFont val="Calibri"/>
            <family val="2"/>
          </rPr>
          <t>R/ Altos de Calazans I, II y el Socorro</t>
        </r>
      </text>
    </comment>
    <comment ref="D31" authorId="0">
      <text>
        <r>
          <rPr>
            <sz val="11"/>
            <color indexed="8"/>
            <rFont val="Calibri"/>
            <family val="2"/>
          </rPr>
          <t xml:space="preserve">Manuela Garcia Gil:
</t>
        </r>
        <r>
          <rPr>
            <sz val="11"/>
            <color indexed="8"/>
            <rFont val="Calibri"/>
            <family val="2"/>
          </rPr>
          <t xml:space="preserve">Esta meta esta mal calcualda, si incluye todos los mejoramientos, y la meta de unidos por el agua, no tiene sentido la meta.
</t>
        </r>
        <r>
          <rPr>
            <sz val="11"/>
            <color indexed="8"/>
            <rFont val="Calibri"/>
            <family val="2"/>
          </rPr>
          <t xml:space="preserve">
</t>
        </r>
        <r>
          <rPr>
            <sz val="11"/>
            <color indexed="8"/>
            <rFont val="Calibri"/>
            <family val="2"/>
          </rPr>
          <t>R/ La meta se calculó para medir la población de la base de datos de déficit cualitativo que accedería a subsidios de mejoramiento y que serían objeto de habilitación a conexión de servicios públicos por parte del reconocimiento de viviendas, esta población fue de difícil acceso para el equipo de mejoramientos porque no cumplía los requisitos o había cambiado de domicilio, por lo cual no se siguió midiendo el indicador sobre esta población sino que se consideró que toda la población atendida con mejoramiento de vivienda tenía carencias habitacionales y por tanto al ejecutar las obras de mejoramiento, superaban las condiciones de déficit.</t>
        </r>
      </text>
    </comment>
    <comment ref="D33" authorId="0">
      <text>
        <r>
          <rPr>
            <sz val="11"/>
            <color indexed="8"/>
            <rFont val="Calibri"/>
            <family val="2"/>
          </rPr>
          <t xml:space="preserve">Manuela Garcia Gil:
</t>
        </r>
        <r>
          <rPr>
            <sz val="11"/>
            <color indexed="8"/>
            <rFont val="Calibri"/>
            <family val="2"/>
          </rPr>
          <t>@victor, ojo acá con la mesa de trabajo que nos propusimos con Luz Maria Munera, con la lista que tambien quedo de enviarnos Aura Marleny</t>
        </r>
      </text>
    </comment>
    <comment ref="D34" authorId="0">
      <text>
        <r>
          <rPr>
            <sz val="11"/>
            <color indexed="8"/>
            <rFont val="Calibri"/>
            <family val="2"/>
          </rPr>
          <t xml:space="preserve">Manuela Garcia Gil:
</t>
        </r>
        <r>
          <rPr>
            <sz val="11"/>
            <color indexed="8"/>
            <rFont val="Calibri"/>
            <family val="2"/>
          </rPr>
          <t xml:space="preserve">Estas cifras no me coinciden con la rendicion de cuentas. 
</t>
        </r>
        <r>
          <rPr>
            <sz val="11"/>
            <color indexed="8"/>
            <rFont val="Calibri"/>
            <family val="2"/>
          </rPr>
          <t xml:space="preserve">
</t>
        </r>
        <r>
          <rPr>
            <sz val="11"/>
            <color indexed="8"/>
            <rFont val="Calibri"/>
            <family val="2"/>
          </rPr>
          <t>R/ Cifra validada con Subdirección de Dotación y SIFI</t>
        </r>
      </text>
    </comment>
    <comment ref="Q43" authorId="1">
      <text>
        <r>
          <rPr>
            <sz val="11"/>
            <color indexed="8"/>
            <rFont val="Calibri"/>
            <family val="2"/>
          </rPr>
          <t xml:space="preserve">Claudia Velasquez Higuita:
</t>
        </r>
        <r>
          <rPr>
            <sz val="11"/>
            <color indexed="8"/>
            <rFont val="Calibri"/>
            <family val="2"/>
          </rPr>
          <t>454 Montaña y Cascada</t>
        </r>
      </text>
    </comment>
    <comment ref="AU24" authorId="0">
      <text>
        <r>
          <rPr>
            <sz val="11"/>
            <color indexed="8"/>
            <rFont val="Calibri"/>
            <family val="2"/>
          </rPr>
          <t xml:space="preserve">Manuela Garcia Gil:
</t>
        </r>
        <r>
          <rPr>
            <sz val="11"/>
            <color indexed="8"/>
            <rFont val="Calibri"/>
            <family val="2"/>
          </rPr>
          <t>Esta meta esta supeditada a Ciudad del Este.</t>
        </r>
      </text>
    </comment>
    <comment ref="AU25" authorId="0">
      <text>
        <r>
          <rPr>
            <sz val="11"/>
            <color indexed="8"/>
            <rFont val="Calibri"/>
            <family val="2"/>
          </rPr>
          <t xml:space="preserve">Manuela Garcia Gil:
</t>
        </r>
        <r>
          <rPr>
            <sz val="11"/>
            <color indexed="8"/>
            <rFont val="Calibri"/>
            <family val="2"/>
          </rPr>
          <t>Qué podemos proyectar acá?</t>
        </r>
      </text>
    </comment>
    <comment ref="AU27" authorId="0">
      <text>
        <r>
          <rPr>
            <sz val="11"/>
            <color indexed="8"/>
            <rFont val="Calibri"/>
            <family val="2"/>
          </rPr>
          <t xml:space="preserve">Manuela Garcia Gil:
</t>
        </r>
        <r>
          <rPr>
            <sz val="11"/>
            <color indexed="8"/>
            <rFont val="Calibri"/>
            <family val="2"/>
          </rPr>
          <t>Cómo vamos distribuir mensualmente este acompañamiento?</t>
        </r>
      </text>
    </comment>
    <comment ref="AU39" authorId="0">
      <text>
        <r>
          <rPr>
            <sz val="11"/>
            <color indexed="8"/>
            <rFont val="Calibri"/>
            <family val="2"/>
          </rPr>
          <t xml:space="preserve">Manuela Garcia Gil:
</t>
        </r>
        <r>
          <rPr>
            <sz val="11"/>
            <color indexed="8"/>
            <rFont val="Calibri"/>
            <family val="2"/>
          </rPr>
          <t>Con que criterio técnico nos fijamos esta meta?</t>
        </r>
      </text>
    </comment>
    <comment ref="AU37" authorId="2">
      <text>
        <r>
          <rPr>
            <sz val="11"/>
            <color indexed="8"/>
            <rFont val="Calibri"/>
            <family val="2"/>
          </rPr>
          <t xml:space="preserve">Bibiana Ochoa Arias:
</t>
        </r>
        <r>
          <rPr>
            <sz val="11"/>
            <color indexed="8"/>
            <rFont val="Calibri"/>
            <family val="2"/>
          </rPr>
          <t>32 el nuevo # proyectado por Sandra Escudero</t>
        </r>
      </text>
    </comment>
    <comment ref="U32" authorId="2">
      <text>
        <r>
          <rPr>
            <sz val="11"/>
            <color indexed="8"/>
            <rFont val="Calibri"/>
            <family val="2"/>
          </rPr>
          <t xml:space="preserve">Bibiana Ochoa Arias:
</t>
        </r>
        <r>
          <rPr>
            <sz val="11"/>
            <color indexed="8"/>
            <rFont val="Calibri"/>
            <family val="2"/>
          </rPr>
          <t>1296+71 pp</t>
        </r>
      </text>
    </comment>
    <comment ref="Z32" authorId="2">
      <text>
        <r>
          <rPr>
            <sz val="11"/>
            <color indexed="8"/>
            <rFont val="Calibri"/>
            <family val="2"/>
          </rPr>
          <t xml:space="preserve">Bibiana Ochoa Arias:
</t>
        </r>
        <r>
          <rPr>
            <sz val="11"/>
            <color indexed="8"/>
            <rFont val="Calibri"/>
            <family val="2"/>
          </rPr>
          <t>404 POAI, 10 PP DE LA 4 Y 6 PP 8 (2018)</t>
        </r>
      </text>
    </comment>
    <comment ref="Z34" authorId="2">
      <text>
        <r>
          <rPr>
            <sz val="11"/>
            <color indexed="8"/>
            <rFont val="Calibri"/>
            <family val="2"/>
          </rPr>
          <t xml:space="preserve">Bibiana Ochoa Arias:
</t>
        </r>
        <r>
          <rPr>
            <sz val="11"/>
            <color indexed="8"/>
            <rFont val="Calibri"/>
            <family val="2"/>
          </rPr>
          <t>320 por POAI, 13 PP COMUNA 6 Y 38 PP COMUNA 8</t>
        </r>
      </text>
    </comment>
  </commentList>
</comments>
</file>

<file path=xl/comments5.xml><?xml version="1.0" encoding="utf-8"?>
<comments xmlns="http://schemas.openxmlformats.org/spreadsheetml/2006/main">
  <authors>
    <author>Guiller Alexis Alvarez Moreno</author>
  </authors>
  <commentList>
    <comment ref="C5" authorId="0">
      <text>
        <r>
          <rPr>
            <sz val="11"/>
            <color indexed="8"/>
            <rFont val="Calibri"/>
            <family val="2"/>
          </rPr>
          <t xml:space="preserve">Guiller Alexis Alvarez Moreno:
</t>
        </r>
        <r>
          <rPr>
            <sz val="11"/>
            <color indexed="8"/>
            <rFont val="Calibri"/>
            <family val="2"/>
          </rPr>
          <t xml:space="preserve">Esta cifra es superior a la la cifra que necesitamos para cumplir la meta del cuatrienio. 4087 (tal como esta en el PI) </t>
        </r>
      </text>
    </comment>
  </commentList>
</comments>
</file>

<file path=xl/sharedStrings.xml><?xml version="1.0" encoding="utf-8"?>
<sst xmlns="http://schemas.openxmlformats.org/spreadsheetml/2006/main" count="686" uniqueCount="413">
  <si>
    <t xml:space="preserve">Formulación y Seguimiento al Plan de Acción </t>
  </si>
  <si>
    <r>
      <t xml:space="preserve">CÓDIGO: </t>
    </r>
    <r>
      <rPr>
        <sz val="12"/>
        <color indexed="8"/>
        <rFont val="Calibri"/>
        <family val="2"/>
      </rPr>
      <t>F-GE-17</t>
    </r>
  </si>
  <si>
    <r>
      <t xml:space="preserve">VERSIÓN: </t>
    </r>
    <r>
      <rPr>
        <sz val="12"/>
        <color indexed="8"/>
        <rFont val="Calibri"/>
        <family val="2"/>
      </rPr>
      <t>01</t>
    </r>
  </si>
  <si>
    <r>
      <t xml:space="preserve">FECHA: </t>
    </r>
    <r>
      <rPr>
        <sz val="12"/>
        <color indexed="8"/>
        <rFont val="Calibri"/>
        <family val="2"/>
      </rPr>
      <t>12/12/2017</t>
    </r>
  </si>
  <si>
    <r>
      <t xml:space="preserve">PÁGINA: </t>
    </r>
    <r>
      <rPr>
        <sz val="12"/>
        <color indexed="8"/>
        <rFont val="Calibri"/>
        <family val="2"/>
      </rPr>
      <t>1 de 1</t>
    </r>
  </si>
  <si>
    <t xml:space="preserve"> </t>
  </si>
  <si>
    <t>Código Proyecto</t>
  </si>
  <si>
    <t>Nombre Proyecto PDM</t>
  </si>
  <si>
    <t>Código Indicador PDM</t>
  </si>
  <si>
    <t>Código del Proyecto</t>
  </si>
  <si>
    <t>Proyecto de Inversión</t>
  </si>
  <si>
    <t>Valor Estadístico</t>
  </si>
  <si>
    <t>Nombre Indicador</t>
  </si>
  <si>
    <t>Nombre 40 Caracteres</t>
  </si>
  <si>
    <t>40 Caracteres</t>
  </si>
  <si>
    <t>Unidad</t>
  </si>
  <si>
    <t>Febrero</t>
  </si>
  <si>
    <t>Marzo</t>
  </si>
  <si>
    <t>Abril</t>
  </si>
  <si>
    <t>Mayo</t>
  </si>
  <si>
    <t>Junio</t>
  </si>
  <si>
    <t>Julio</t>
  </si>
  <si>
    <t>Agosto</t>
  </si>
  <si>
    <t>Septiembre</t>
  </si>
  <si>
    <t>Octubre</t>
  </si>
  <si>
    <t>Noviembre</t>
  </si>
  <si>
    <t>Diciembre</t>
  </si>
  <si>
    <t xml:space="preserve">Seguimiento Acumulado - Segundo Semestre </t>
  </si>
  <si>
    <t>Subdirección Responsable de la Programación de la Meta</t>
  </si>
  <si>
    <t>Observaciones de seguimiento</t>
  </si>
  <si>
    <t>2.2.2.3</t>
  </si>
  <si>
    <t>Acompañamiento social de proyectos habitacionales</t>
  </si>
  <si>
    <t>Asistencia social para proyectos habitacionales</t>
  </si>
  <si>
    <r>
      <t xml:space="preserve">Proyectos Vivienda de Interés Prioritario (VIP) - Vivienda de Interés Social (VIS) con acompañamiento social
</t>
    </r>
    <r>
      <rPr>
        <sz val="14"/>
        <color indexed="23"/>
        <rFont val="Calibri"/>
        <family val="2"/>
      </rPr>
      <t>(Actividades Realizadas/Actividades Programadas)</t>
    </r>
  </si>
  <si>
    <t>Porcentaje</t>
  </si>
  <si>
    <t>Poblacional</t>
  </si>
  <si>
    <t>Implementación del Concejo de Política habitacional</t>
  </si>
  <si>
    <r>
      <t xml:space="preserve">Consejo de política habitacional implementado
</t>
    </r>
    <r>
      <rPr>
        <sz val="14"/>
        <color indexed="23"/>
        <rFont val="Calibri"/>
        <family val="2"/>
      </rPr>
      <t>(Actividades Realizadas/Actividades Programadas)</t>
    </r>
  </si>
  <si>
    <t>Planeación</t>
  </si>
  <si>
    <t>Actualizacion del Plan estrategico Habitacional de Medellin - PEHMED</t>
  </si>
  <si>
    <r>
      <t xml:space="preserve">Plan Estratégico Habitacional de Medellín ajustado
</t>
    </r>
    <r>
      <rPr>
        <sz val="14"/>
        <color indexed="23"/>
        <rFont val="Calibri"/>
        <family val="2"/>
      </rPr>
      <t>(Actividades Realizadas/Actividades Programadas)</t>
    </r>
  </si>
  <si>
    <t>Implementación de la Política Pública de Inquilinatos</t>
  </si>
  <si>
    <r>
      <t xml:space="preserve">Política pública de inquilinatos adoptada y reglamentada
</t>
    </r>
    <r>
      <rPr>
        <sz val="14"/>
        <color indexed="23"/>
        <rFont val="Calibri"/>
        <family val="2"/>
      </rPr>
      <t>(Actividades Realizadas/Actividades Programadas)</t>
    </r>
  </si>
  <si>
    <t>160489</t>
  </si>
  <si>
    <t>Implementación de soluciones definitivas de vivienda para población de reasentamiento</t>
  </si>
  <si>
    <t>IV89AB</t>
  </si>
  <si>
    <r>
      <t xml:space="preserve">Subsidios para vivienda definitiva asignados a hogares sujetos de reasentamiento por eventos naturales, riesgo y desastres
</t>
    </r>
    <r>
      <rPr>
        <sz val="14"/>
        <color indexed="23"/>
        <rFont val="Calibri"/>
        <family val="2"/>
      </rPr>
      <t>(Número de Subsidios de vivienda nueva y usada asignados con recursos del Plan de Desarrollo actual a la población activa en el programa de arrendamiento temporal cuyo origen corresponde a eventos naturales, riesgo y desastres)</t>
    </r>
  </si>
  <si>
    <t>Número</t>
  </si>
  <si>
    <t>Implementación de Soluciones de Vivienda para Población intervenida por Obra Pública</t>
  </si>
  <si>
    <t>IV33AB</t>
  </si>
  <si>
    <r>
      <t xml:space="preserve">Hogares sujetos de reasentamiento por obras de utilidad pública atendidos
</t>
    </r>
    <r>
      <rPr>
        <sz val="14"/>
        <color indexed="23"/>
        <rFont val="Calibri"/>
        <family val="2"/>
      </rPr>
      <t>(Número de hogares que reciben vivienda definitiva/Número de hogares programados)</t>
    </r>
  </si>
  <si>
    <t xml:space="preserve">Implementación de soluciones definitivas de vivienda para población de arrendamiento temporal  </t>
  </si>
  <si>
    <t>IV90AA</t>
  </si>
  <si>
    <r>
      <t xml:space="preserve">Subsidios para vivienda definitiva asignados a la población de arrendamiento temporal
</t>
    </r>
    <r>
      <rPr>
        <sz val="14"/>
        <color indexed="23"/>
        <rFont val="Calibri"/>
        <family val="2"/>
      </rPr>
      <t>(Número de subsidios para vivienda nueva o usada, asignados a hogares activos en el proyecto Arrendamiento Temporal)</t>
    </r>
  </si>
  <si>
    <t>N/A</t>
  </si>
  <si>
    <t>Dotación</t>
  </si>
  <si>
    <t>Aplicación de subsidios para arrendamiento temporal</t>
  </si>
  <si>
    <r>
      <t xml:space="preserve">Subsidios asignados para pago de arrendamiento temporal
</t>
    </r>
    <r>
      <rPr>
        <sz val="14"/>
        <color indexed="23"/>
        <rFont val="Calibri"/>
        <family val="2"/>
      </rPr>
      <t>(Número de subsidios para vivienda nueva o usada, asignados a hogares activos en el proyecto Arrendamiento Temporal)</t>
    </r>
  </si>
  <si>
    <t>Aplicación de subsidios y construcción de vivienda nueva para población de demanda libre</t>
  </si>
  <si>
    <t>IV92AA</t>
  </si>
  <si>
    <r>
      <t xml:space="preserve">Subsidios para vivienda nueva asignados
</t>
    </r>
    <r>
      <rPr>
        <sz val="14"/>
        <color indexed="23"/>
        <rFont val="Calibri"/>
        <family val="2"/>
      </rPr>
      <t>(Número de subsidios asignados a hogares de demanda libre para vivienda nueva, a través de cajas de compensación o en proyectos del actual PDM)</t>
    </r>
  </si>
  <si>
    <t>Subsidios para vivienda nueva asignados</t>
  </si>
  <si>
    <t>Jurídica</t>
  </si>
  <si>
    <t>IV92AD</t>
  </si>
  <si>
    <r>
      <t xml:space="preserve">Vivienda de interés social construida
</t>
    </r>
    <r>
      <rPr>
        <sz val="14"/>
        <color indexed="23"/>
        <rFont val="Calibri"/>
        <family val="2"/>
      </rPr>
      <t>(Número de viviendas con obra terminada, se tiene en cuenta la gestión que se realiza para cerrar proyectos del PDM anterior)</t>
    </r>
  </si>
  <si>
    <t>Vivienda de interés social construida</t>
  </si>
  <si>
    <t>Viviendas de interés social promovidas en alianza con el sector privado</t>
  </si>
  <si>
    <t>Hogares de demanda libre que acceden a vivienda nueva en proyectos de la alianza con el sector privado</t>
  </si>
  <si>
    <t>Identificación de suelo para vivienda social</t>
  </si>
  <si>
    <r>
      <t xml:space="preserve">Suelo para vivienda social gestionado
</t>
    </r>
    <r>
      <rPr>
        <sz val="14"/>
        <color indexed="23"/>
        <rFont val="Calibri"/>
        <family val="2"/>
      </rPr>
      <t>(Actividades Realizadas/Actividades Programadas)</t>
    </r>
  </si>
  <si>
    <t>Suelo para vivienda social gestionado</t>
  </si>
  <si>
    <t>Apoyo a la autoconstrucción e iniciativas de vivienda comunitaria</t>
  </si>
  <si>
    <t>Aplicación de subsidios para mejoramiento de vivienda</t>
  </si>
  <si>
    <r>
      <t xml:space="preserve">Subsidios para mejoramiento de vivienda asignados
</t>
    </r>
    <r>
      <rPr>
        <sz val="14"/>
        <color indexed="23"/>
        <rFont val="Calibri"/>
        <family val="2"/>
      </rPr>
      <t>(Número de subsidios para mejoramiento de vivienda asignados mediante resolución)</t>
    </r>
  </si>
  <si>
    <t>Mejoramientos de vivienda ejecutados</t>
  </si>
  <si>
    <t>Construcción y mejoramiento del entorno barrial</t>
  </si>
  <si>
    <r>
      <t xml:space="preserve">Espacio público del entorno barrial mejorado
</t>
    </r>
    <r>
      <rPr>
        <sz val="14"/>
        <color indexed="23"/>
        <rFont val="Calibri"/>
        <family val="2"/>
      </rPr>
      <t>(Actividades realizadas/ Actividades Programadas)</t>
    </r>
  </si>
  <si>
    <t>Apoyo para la titulación de predios</t>
  </si>
  <si>
    <t>IV97AC</t>
  </si>
  <si>
    <t>Apoyo para el reconocimiento de edificaciones</t>
  </si>
  <si>
    <t>IV98AA</t>
  </si>
  <si>
    <r>
      <t xml:space="preserve">Edificaciones reconocidas por resolución de curaduría
</t>
    </r>
    <r>
      <rPr>
        <sz val="14"/>
        <color indexed="23"/>
        <rFont val="Calibri"/>
        <family val="2"/>
      </rPr>
      <t>(Número de viviendas con resoluciones de reconocimiento emitidas por las curadurías)</t>
    </r>
  </si>
  <si>
    <t>IV98AB</t>
  </si>
  <si>
    <r>
      <t xml:space="preserve">Viviendas habilitadas para conexión de los servicios de acueducto y alcantarillado
</t>
    </r>
    <r>
      <rPr>
        <sz val="14"/>
        <color indexed="23"/>
        <rFont val="Calibri"/>
        <family val="2"/>
      </rPr>
      <t>(Número de viviendas que a partir de las resoluciones de reconocimiento quedan habilitadas para la conexión a servicios públicos)</t>
    </r>
  </si>
  <si>
    <t>Viv. hab. conex. serv. acued. y alcant.</t>
  </si>
  <si>
    <t>Saneamiento Predial y gestión para la tenencia segura</t>
  </si>
  <si>
    <t>Elaboró</t>
  </si>
  <si>
    <t>Claudia Velásquez Higuita</t>
  </si>
  <si>
    <t>Revisó</t>
  </si>
  <si>
    <t>Aura Travecedo Fernandez</t>
  </si>
  <si>
    <t xml:space="preserve">Aprobó </t>
  </si>
  <si>
    <t>Manuela García Gil</t>
  </si>
  <si>
    <t>Profesional Especializada</t>
  </si>
  <si>
    <t>Directora</t>
  </si>
  <si>
    <t xml:space="preserve">Poblacional
</t>
  </si>
  <si>
    <t>PLAN DE ACCIÓN 2019</t>
  </si>
  <si>
    <t>Formulación y Seguimiento  al Plan Indicativo</t>
  </si>
  <si>
    <r>
      <t xml:space="preserve">CÓDIGO: </t>
    </r>
    <r>
      <rPr>
        <sz val="10"/>
        <rFont val="Arial"/>
        <family val="2"/>
      </rPr>
      <t>F-GE-18</t>
    </r>
  </si>
  <si>
    <r>
      <t xml:space="preserve">VERSIÓN: </t>
    </r>
    <r>
      <rPr>
        <sz val="10"/>
        <rFont val="Arial"/>
        <family val="2"/>
      </rPr>
      <t>01</t>
    </r>
  </si>
  <si>
    <r>
      <t xml:space="preserve">FECHA: </t>
    </r>
    <r>
      <rPr>
        <sz val="10"/>
        <rFont val="Arial"/>
        <family val="2"/>
      </rPr>
      <t>12/12/2017</t>
    </r>
  </si>
  <si>
    <r>
      <t xml:space="preserve">PÁGINA: </t>
    </r>
    <r>
      <rPr>
        <sz val="10"/>
        <rFont val="Arial"/>
        <family val="2"/>
      </rPr>
      <t>1 de 1</t>
    </r>
  </si>
  <si>
    <t xml:space="preserve">PLAN INDICATIVO </t>
  </si>
  <si>
    <t>SEGUIMIENTO AL 31 DE DICIEMBRE DE 2018</t>
  </si>
  <si>
    <t>Código Programa Proyecto</t>
  </si>
  <si>
    <t>Nombre Programa / Proyecto PDM</t>
  </si>
  <si>
    <t>Código Indicador</t>
  </si>
  <si>
    <t>LB</t>
  </si>
  <si>
    <t>Meta Plan</t>
  </si>
  <si>
    <t>FC</t>
  </si>
  <si>
    <t>Sentido</t>
  </si>
  <si>
    <t>Meta 2016</t>
  </si>
  <si>
    <t xml:space="preserve">Avance 2016 </t>
  </si>
  <si>
    <t>Meta 2017</t>
  </si>
  <si>
    <t>Avance 2017</t>
  </si>
  <si>
    <t xml:space="preserve">Meta 2018   </t>
  </si>
  <si>
    <t>Avance 2018</t>
  </si>
  <si>
    <r>
      <t xml:space="preserve">Meta 2019
</t>
    </r>
    <r>
      <rPr>
        <b/>
        <sz val="8"/>
        <color indexed="63"/>
        <rFont val="Arial"/>
        <family val="2"/>
      </rPr>
      <t xml:space="preserve"> (Involucrando Todas las fuentes de recursos)</t>
    </r>
  </si>
  <si>
    <t>Logro Proyectado para el Periodo 2016 - 2019</t>
  </si>
  <si>
    <t>% de Cumplimiento Proyectado Periodo 2016 - 2019</t>
  </si>
  <si>
    <t>Responsable  de definir la meta</t>
  </si>
  <si>
    <r>
      <t xml:space="preserve">Observaciones sobre la meta 2019 y sobre el % de cumplimiento proyectado
</t>
    </r>
    <r>
      <rPr>
        <b/>
        <sz val="8"/>
        <color indexed="63"/>
        <rFont val="Arial"/>
        <family val="2"/>
      </rPr>
      <t>(explicar de dónde proviene la meta planteada)</t>
    </r>
  </si>
  <si>
    <t>2.2.2.3.1</t>
  </si>
  <si>
    <t>Proyectos Vivienda de Interes Prioritario (VIP) - Vivienda de Interes Social (VIS) con acompañamiento social</t>
  </si>
  <si>
    <t>NA</t>
  </si>
  <si>
    <t>A</t>
  </si>
  <si>
    <t>M</t>
  </si>
  <si>
    <t>Subdirección Poblacional</t>
  </si>
  <si>
    <t>6.5.1</t>
  </si>
  <si>
    <t>FORTALECIMIENTO AL SISTEMA MUNICIPAL HABITACIONAL</t>
  </si>
  <si>
    <t>6.5.1.1</t>
  </si>
  <si>
    <t xml:space="preserve">Sistema Municipal habitacional fortalecido </t>
  </si>
  <si>
    <t>C</t>
  </si>
  <si>
    <t>Subdirección de Planeación</t>
  </si>
  <si>
    <t>Creación e implementación del Consejo de Política Habitacional</t>
  </si>
  <si>
    <t xml:space="preserve">6.5.1.1.1 </t>
  </si>
  <si>
    <t>Consejo de Política Habitacional Implementado</t>
  </si>
  <si>
    <t>6.5.1.2</t>
  </si>
  <si>
    <t>Revisión y ajuste del Plan Estratégico Habitacional de Medellín – PEHMED</t>
  </si>
  <si>
    <t xml:space="preserve">6.5.1.2.1 </t>
  </si>
  <si>
    <t>Plan Estratégico Habitacional de Medellín ajustado</t>
  </si>
  <si>
    <t>6.5.1.3</t>
  </si>
  <si>
    <t>Adopción y reglamentación de la política pública de inquilinatos</t>
  </si>
  <si>
    <t xml:space="preserve">6.5.1.3.1 </t>
  </si>
  <si>
    <t>Política pública de inquilinatos adoptada y reglamentada</t>
  </si>
  <si>
    <t>6.5.2</t>
  </si>
  <si>
    <t>REASENTAMIENTO INTEGRAL DE POBLACIÓN</t>
  </si>
  <si>
    <t>6.5.2.1</t>
  </si>
  <si>
    <t>Proyectos para reasentamiento integral de población implementados</t>
  </si>
  <si>
    <t>Reasentamiento de población con soluciones de vivienda definitiva</t>
  </si>
  <si>
    <t>6.5.2.1.1</t>
  </si>
  <si>
    <t>Subsidios para vivienda definitiva asignados a hogares sujetos de reasentamiento por eventos naturales, riesgo y desastres</t>
  </si>
  <si>
    <t>NoA</t>
  </si>
  <si>
    <t>Subdirección Poblacional
Subdirección de Dotación
Subdirección Jurídica</t>
  </si>
  <si>
    <t>Desde la Subdirección poblacional se ha venido reportando el cumplimiento de la meta de vivienda usada, si en adelante se define que igualmente se debe reportar la de vivienda nueva, por favor informar cuáles serán las fechas de entrega definitivas de estos proyectos y si cuentan con recursos, además que se definan unas fechas de corte para que el área jurídica remita las resoluciones de asignación, ya que ésta serían el insumo para hacer el reporte desde la poblacional.
De igual manera, siendo esta una meta institucional y que el cumplimiento de la misma depende de las actividades de otras áreas, se considera pertinente que   queden como responsables las Subdirecciones de Dotación y Jurídica.
En cuanto a la observación de "Complementar con recursos en fiducia" es importante informar cuánto recurso se adicionará y a qué proyectos.</t>
  </si>
  <si>
    <t>6.5.2.1.2</t>
  </si>
  <si>
    <t>Hogares sujetos de reasentamiento por obras de utilidad pública atendidos</t>
  </si>
  <si>
    <t xml:space="preserve">Pendiente de obra pública - convenios: definir cantidad de hogares potenciales a ser atendidos con vivienda definitiva y cantidad de hogares que estarán en arrendamiento temporal. </t>
  </si>
  <si>
    <t>En este indicador no se ha realizado una proyección de los hogares a atender, dadas las dinámicas de este proceso es difícil, ya que hay convenios que se encuentran en proceso  y otros que ya están en ejecución pero el reasentamiento depende de los expedientes remitidos por la EDU al Isvimed.
Se propone continuar reportando como se ha realizado hasta el momento con cumplimientos del 100%.
De igual forma, éste indicador comprende información de los demás proyectos de Obra Pública, para lo cual se ha venido articulando con los responsables de los Poyectos estratégicos con la finalidad de realizar el reporte a tiempo.</t>
  </si>
  <si>
    <t>6.5.2.2</t>
  </si>
  <si>
    <t>Una solución definitiva para la población en arrendamiento temporal</t>
  </si>
  <si>
    <t>6.5.2.2.1</t>
  </si>
  <si>
    <t>Subsidios para vivienda definitiva asignados a la población de arrendamiento temporal</t>
  </si>
  <si>
    <t>En correo enviado el pasado 5 de febrero por la Subdirectora Genny a la Subdirectora Aura, donde se manifiesta una preocupación por el hecho de que el recurso previsto en POAI 2019, no alcanza para lo planteado en el Plan de Acción, es decir el recurso disponible para éstos indicadores alcanza para 37 subsidios de vivienda usada y no para los 45 que están previsto en el plan, ésta alerta ya se envió a presupuesto desde el 21 de enero a través de nuestro analista financiero Cristian Ceballos.
Desde la Subdirección poblacional se ha venido reportando el cumplimiento de la meta de vivienda usada, si en adelante se define que igualmente se debe reportar la de vivienda nueva, por favor informar cuáles serán las fechas de entrega definitivas de estos proyectos y si cuentan con recursos, además que se definan unas fechas de corte para que el área jurídica remita las resoluciones de asignación, ya que ésta serían el insumo para hacer el reporte desde la poblacional.
De igual manera, siendo esta una meta institucional y que el cumplimiento de la misma depende de las actividades de otras áreas, se considera pertinente que   queden como responsables las Subdirecciones de Dotación y Jurídica.
En cuanto a la observación de "Complementar con recursos en fiducia" es importante informar cuánto recurso se adicionará y a qué proyectos.
En cuanto a la observación de "Complementar con recursos en fiducia" es importante informar cuánto recurso se adicionará y a qué proyectos.</t>
  </si>
  <si>
    <t>6.5.2.3</t>
  </si>
  <si>
    <t>Arrendamiento temporal</t>
  </si>
  <si>
    <t>6.5.2.3.1</t>
  </si>
  <si>
    <t>Subsidios asignados para pago de arrendamiento temporal</t>
  </si>
  <si>
    <t>6.5.3.1</t>
  </si>
  <si>
    <t>Vivienda nueva demanda libre</t>
  </si>
  <si>
    <t>6.5.3.1.1</t>
  </si>
  <si>
    <t>6.5.3.1.2</t>
  </si>
  <si>
    <t>Subsidios para vivienda nueva asignados a hogares víctimas de desplazamiento forzado, via integración local y retorno</t>
  </si>
  <si>
    <t>Jurídica (a partir de la proyección de asignación de subsidios de vivienda gratuita que aun esten pendientes)</t>
  </si>
  <si>
    <t>6.5.3.1.3</t>
  </si>
  <si>
    <t>Subdirección de Dotación</t>
  </si>
  <si>
    <t>6.5.3.1.4</t>
  </si>
  <si>
    <t>6.5.3.1.5</t>
  </si>
  <si>
    <t>6.5.3.2</t>
  </si>
  <si>
    <t>Gestión del suelo para vivienda social</t>
  </si>
  <si>
    <t>6.5.3.2.1</t>
  </si>
  <si>
    <t>6.5.3.3</t>
  </si>
  <si>
    <t>Fomento a la autoconstrucción e iniciativas comunitarias</t>
  </si>
  <si>
    <t>6.5.3.3.1</t>
  </si>
  <si>
    <t>Subsidios asignados en proyectos de autoconstrucción e iniciativas comunitarias</t>
  </si>
  <si>
    <t>6.5.4</t>
  </si>
  <si>
    <t>MEJORAMIENTO INTEGRAL DE BARRIOS</t>
  </si>
  <si>
    <t>6.5.4.1</t>
  </si>
  <si>
    <t>Hogares que superan el déficit cualitativo de vivienda</t>
  </si>
  <si>
    <t>Subdirecciones:  Planeación</t>
  </si>
  <si>
    <t>Mejoramiento de vivienda</t>
  </si>
  <si>
    <t>6.5.4.1.1</t>
  </si>
  <si>
    <t>Subsidios para mejoramiento de vivienda asignados</t>
  </si>
  <si>
    <t>Meta PA:
Institucionales: 2.095
PPC4: 100 PPC8:100</t>
  </si>
  <si>
    <t>6.5.4.1.2</t>
  </si>
  <si>
    <t>Subsidios para mejoramiento de vivienda asignados a víctimas de desplazamiento forzado</t>
  </si>
  <si>
    <t>Meta PA</t>
  </si>
  <si>
    <t>6.5.4.1.3</t>
  </si>
  <si>
    <t>Meta según subsidios asignados en vigencias anteriores de presupuesto participativo y recurso ordinario y subsidios POAI 2019, la información soporte reposa en la Subdirección de Dotación</t>
  </si>
  <si>
    <t>6.5.4.2</t>
  </si>
  <si>
    <t>Mejoramiento del entorno barrial</t>
  </si>
  <si>
    <t>6.5.4.2.1</t>
  </si>
  <si>
    <t>Espacio público del entorno barrial mejorado</t>
  </si>
  <si>
    <t>6.5.4.3</t>
  </si>
  <si>
    <t>Titulación de predios</t>
  </si>
  <si>
    <t>6.5.4.3.1</t>
  </si>
  <si>
    <t>Predios titulados para favorecer a las familias más vulnerables</t>
  </si>
  <si>
    <t>6.5.4.3.2</t>
  </si>
  <si>
    <t>Predios titulados a víctimas de desplazamiento forzado</t>
  </si>
  <si>
    <t>Subdirección Jurídica</t>
  </si>
  <si>
    <t xml:space="preserve"> Los resultados se ven afectados por que no todas las victimas cumplen con los requisitos técnicos de los predios fiscales para ser titulados. (afectaciones POT, área mínima de construcción, destinación diferente a vivienda, avalúos superiores a VIS).  Tambien se da el caso que no se encuentran registrados como victimas.</t>
  </si>
  <si>
    <t>6.5.4.4</t>
  </si>
  <si>
    <t>Reconocimiento de edificaciones</t>
  </si>
  <si>
    <t>6.5.4.4.1</t>
  </si>
  <si>
    <t>Edificaciones reconocidas por resolución de curaduría</t>
  </si>
  <si>
    <t>Se recalcula la meta teniendo en cuenta los resultados de años anteriores.</t>
  </si>
  <si>
    <t>6.5.4.4.2</t>
  </si>
  <si>
    <t>Viviendas habilitadas para conexión de los servicios de acueducto y alcantarillado</t>
  </si>
  <si>
    <t xml:space="preserve"> La meta es la misma que edificaciones reconocidas por resolución: 4,087</t>
  </si>
  <si>
    <t>6.5.4.5</t>
  </si>
  <si>
    <t>Saneamiento predial – Gestión para la tenencia segura</t>
  </si>
  <si>
    <t>6.5.4.5.1</t>
  </si>
  <si>
    <t>Viviendas escrituradas por saneamiento predial</t>
  </si>
  <si>
    <t>Total Subsidios (SSEPOT)</t>
  </si>
  <si>
    <t>Observación General</t>
  </si>
  <si>
    <t>Aprobó</t>
  </si>
  <si>
    <t xml:space="preserve">    </t>
  </si>
  <si>
    <t>Subdirectora de Planeación</t>
  </si>
  <si>
    <t>Seguimiento Enero 2019</t>
  </si>
  <si>
    <t>% de Avance respecto a la meta 2019</t>
  </si>
  <si>
    <t>Observaciones Subdirecciones Sobre la Meta</t>
  </si>
  <si>
    <t>Hogares que superan el déficit cuantitativo de vivienda</t>
  </si>
  <si>
    <t>Hogares que superan el déficit habitacional</t>
  </si>
  <si>
    <t>Viviendas entregadas nuevas</t>
  </si>
  <si>
    <t>Viviendas entregadas usadas</t>
  </si>
  <si>
    <t>La proyección agrega los resultados 2016 - 2018 y la meta programada para el 2019</t>
  </si>
  <si>
    <t>Proyección calculada a partir de los subsidios de vivienda definitiva para riesgo, arrendamiento temporal , demanda libre, víctimas y OPV</t>
  </si>
  <si>
    <t>Proyección calculada a partir de la suma de las cifras para hogares que superan el déficit cuantitativo y hogares que superan el déficit cualitativo</t>
  </si>
  <si>
    <t>Logro proyectado en relación al cumplimiento de la meta del PDM</t>
  </si>
  <si>
    <t>Proyección calculada a partir de los mejoramientos ejecutados y las viviendas habilitadas para conexión a servicios públicos</t>
  </si>
  <si>
    <t xml:space="preserve">Meta PA: 
3 subsidios viviendas usadas, presupuesto: $192.031.536 . 
37 subsidios vivienda usada, presupuesto fiducia de vigencias anteriores
15 de febrero, se eliminan: 163 subsidios viviendas nuevas: 50 La Playita, 67 El Triunfo, 46 Compraventa
26 de febrero: la proyección se realiza en función del portafolio de proyectos institucionales, según el cual 124 son nuevas y corresponden a los proyectos La Playita (50), El Triunfo (67) y Colinas de Occidente (7), el resto corresponde a vivienda usada 171, de los subsidios para vivienda usada 43 serán asignados en el 2019. </t>
  </si>
  <si>
    <t xml:space="preserve">Meta PA: 
42 subsidios viviendas usadas, presupuesto: $2.486.574.100
17 subsidios vivienda usada, presupuesto fiducia de vigencias anteriores
15 de febrero, se eliminan: 1193 subsidios viviendas nuevas: 8 La Playita, 120 Colinas de Occidente, 65 Bosque Verde.
El déficit para cumplir los 42 se cubre con recursos de Bosque Verde, cambio generado en reunión del 13 de febrero de 2019, pendiente por ingresar recursos.
Febrero 26: : la proyección se realiza en función del portafolio de proyectos institucionales, según el cual 210 son nuevas y corresponden a los proyectos La Playita (8), Colinas de Occidente (137) y Bosque Verde (65); el resto corresponde a viviendas de convenios de obra pública (127) y vivienda usada (124) </t>
  </si>
  <si>
    <t>Logro Proyectado 2019</t>
  </si>
  <si>
    <t>Seguimiento Febrero 2019</t>
  </si>
  <si>
    <t>Seguimiento Mayo 2019</t>
  </si>
  <si>
    <t>Seguimiento Junio 2019</t>
  </si>
  <si>
    <t>Seguimiento Julio 2019</t>
  </si>
  <si>
    <t>Seguimiento Agosto 2019</t>
  </si>
  <si>
    <t>Seguimiento Septiembre 2019</t>
  </si>
  <si>
    <t>Seguimiento Octubre 2019</t>
  </si>
  <si>
    <t>Seguimiento Noviembre 2019</t>
  </si>
  <si>
    <t>Seguimiento Diciembre 2019</t>
  </si>
  <si>
    <r>
      <t xml:space="preserve">Avance Acumulado sobre Meta Plan
</t>
    </r>
    <r>
      <rPr>
        <b/>
        <sz val="8"/>
        <color indexed="63"/>
        <rFont val="Arial"/>
        <family val="2"/>
      </rPr>
      <t>(a 31 de diciembre de 2018)</t>
    </r>
  </si>
  <si>
    <t>Subdirección Juridica</t>
  </si>
  <si>
    <t>160490</t>
  </si>
  <si>
    <t>160492</t>
  </si>
  <si>
    <t>115 Arboleda de San Antonio, 100 Bosque Verde, 448 Ciudad del Este Etapa C, 104 Montaña y Cascada 320</t>
  </si>
  <si>
    <t>Subdirección Poblacional, Subdirección Juridica y Subdirección de Dotaciòn</t>
  </si>
  <si>
    <r>
      <t xml:space="preserve">Meta PA: 
150 subsidios con cajas de compensación, presupuesto 2019: $1.767.023.443
</t>
    </r>
    <r>
      <rPr>
        <sz val="7"/>
        <color indexed="10"/>
        <rFont val="Arial"/>
        <family val="2"/>
      </rPr>
      <t>250</t>
    </r>
    <r>
      <rPr>
        <sz val="7"/>
        <color indexed="63"/>
        <rFont val="Arial"/>
        <family val="2"/>
      </rPr>
      <t xml:space="preserve"> subsidios con cajas de compensación,  en fiducia sin asignar tenemos a diciembre 2018= $8.398.436.345 
15 de febrero, se eliminan: 104 viviendas de La Colinita,  563 subsidios vivienda nueva proyectos institucionales: 115 Arboleda de San Antonio, 448 Ciudad del Este Etapa C
26 Febrero: Colinita (104), Arboleda de San Antonio (115), Ciudad del Este C (448), Bosque Verde (25), Colinas de Occidente (296), Cajas de Compensación (1.186)</t>
    </r>
  </si>
  <si>
    <t>Programaciòn Abril 2019</t>
  </si>
  <si>
    <t>Programaciòn Mayo 2019</t>
  </si>
  <si>
    <t>Programaciòn Junio 2019</t>
  </si>
  <si>
    <t>Programaciòn Julio 2019</t>
  </si>
  <si>
    <t>Programaciòn Diciembre 2019</t>
  </si>
  <si>
    <t>Programaciòn Noviembre 2019</t>
  </si>
  <si>
    <t>Programaciòn Octubre 2019</t>
  </si>
  <si>
    <t>Programaciòn septiembre 2019</t>
  </si>
  <si>
    <t>Programaciòn Agosto 2019</t>
  </si>
  <si>
    <t xml:space="preserve">Total %programciòn </t>
  </si>
  <si>
    <t>Losresultadoscorrespondenalasumadeloshogaresquesuperaneldéficitcualitativoyeldéficitcuantitativo.Eldetalledelosresultadosseencuentraenlosindicadoresdeviviendadefinitiva,mejoramientoyviviendashabilitadasparaconexiónaserviciospúblicos:6.5.2.1.1subsidiosparaviviendadefinitivaasignadosahogaressujetosdereasentamientoporeventosnaturales,riesgoydesastres,6.5.2.1.2hogaressujetosdereasentamientoporobrasdeutilidadpúblicaatendidos,6.5.4.1.3mejoramientosdevivienda ejecutados y 6.5.4.4.2 viviendas habilitadas para conexión de los servicios de acueducto y alcantarillado.</t>
  </si>
  <si>
    <t>Losresultadoscorrespondenalosmejoramientosejecutadosylasviviendashabilitadasparaconexiónasspp,eldetalledeestosresultadosseencuentranenlosindicadores: 6.5.4.1.1 subsidios para mejoramiento de vivienda asignados y 6.5.4.4.2 viviendas habilitadas para conexión de los servicios de acueducto y alcantarillado</t>
  </si>
  <si>
    <t>Seguimiento Marzo 2019</t>
  </si>
  <si>
    <t xml:space="preserve"> Meta Programaciòn Marzo 2019</t>
  </si>
  <si>
    <t xml:space="preserve"> 
6.5.3.3.1</t>
  </si>
  <si>
    <t>Seguimiento Abril 2019</t>
  </si>
  <si>
    <t>% De logro acumulado a 2019 respecto al Cuatrienio</t>
  </si>
  <si>
    <r>
      <t xml:space="preserve">Acompañamiento técnico y social a proyectos de autoconstrucción e iniciativas comunitarias
</t>
    </r>
    <r>
      <rPr>
        <sz val="14"/>
        <color indexed="23"/>
        <rFont val="Calibri"/>
        <family val="2"/>
      </rPr>
      <t>(Actividades Realizadas/Actividades Programadas) GS-08</t>
    </r>
  </si>
  <si>
    <t xml:space="preserve">ESTÁN DEBIDAMENTE INDIVIDUALIZADAS EN NUEVO FORMATO ADJUNTO DE GEORREFERENCIACIÓN (CODIGO D11-GE-30). SE DIO RESPUESTA A 53 PQRSD Y SE PARTICIPO EN TRES (3) SOCIALIZACIONES CON LA COMUNIDAD, ASÍ: 1- SOCIALIZACIÓN SOLICITADA POR LA JUNTA DE ACCIÓN COMUNAL BARRIO POPULAR 2, COMUNA 1. 2- EVENTO EN BARRIO MORAVIA - TAREAS PENDIENTES COMISIÓN ACCIDENTAL. 3- JORNADA DE ATENCIÓN A LA COMUNIDAD PERSONATON, BARRIO LA ISLA, COMUNA 2. </t>
  </si>
  <si>
    <t xml:space="preserve"> Meta Programaciòn Febrero 2019</t>
  </si>
  <si>
    <t xml:space="preserve"> Meta Programaciòn enero 2019</t>
  </si>
  <si>
    <t xml:space="preserve">Seguimiento Acumulado - Primer semestre </t>
  </si>
  <si>
    <r>
      <t>El avance del indicador del programa corresponde a la ejecución de los proyectos: consejo de política habitacional - CPH (25%), PEHMED (50%), inquilinatos (25%). las actividades desarrolladas en cada proyecto se describen en los indicadores respectivos: 6.5.1.1.1 consejo de política habitacional implementado, 6.5.1.2.1 plan estratégico habitacional de Medellín ajustado, 6.5.1.3.1 política pública de inquilinatos adoptada y reglamentada, 
En cada indicador que compone el fortalecimiento del sistema habitacional se avanzado, la articulación interinstitucional que se está consolidando con el CCMPH, la finalización, creación de documentos finales del PEHMED actualizado y ajustado y la socialización y acompañamiento de los inquilinatos; genera estos resultados.</t>
    </r>
    <r>
      <rPr>
        <b/>
        <u val="single"/>
        <sz val="7"/>
        <color indexed="8"/>
        <rFont val="Calibri"/>
        <family val="2"/>
      </rPr>
      <t xml:space="preserve"> Noviembre</t>
    </r>
    <r>
      <rPr>
        <sz val="7"/>
        <color indexed="8"/>
        <rFont val="Calibri"/>
        <family val="2"/>
      </rPr>
      <t xml:space="preserve">   En cada indicador que compone el fortalecimiento del sistema habitacional se avanzado, la articulación interinstitucional que se está consolidando con el CCMPH, la finalización, creación de documentos finales del PEHMED actualizado y ajustado y la socialización y acompañamiento de los inquilinatos; genera estos resultados. </t>
    </r>
    <r>
      <rPr>
        <b/>
        <u val="single"/>
        <sz val="7"/>
        <color indexed="8"/>
        <rFont val="Calibri"/>
        <family val="2"/>
      </rPr>
      <t>Diciembre:</t>
    </r>
    <r>
      <rPr>
        <sz val="7"/>
        <color indexed="8"/>
        <rFont val="Calibri"/>
        <family val="2"/>
      </rPr>
      <t xml:space="preserve"> Se avanzó en cada indicador que compone el fortalecimiento del sistema habitacional, y se revisaron los productos finales entregados por la universidad nacional de Colombia sede Medellín en el marco del contrato 306 y se causó la factura para realizar el pago correspondiente. se realizó el acompañamiento a los inquilinatos de la ciudad de Medellín con la entrega de regalos a los niños de los inquilinatos de Prado, Bolívar, Niquitao el 12 de diciembre, evento realizado en el sector el Sapo del barrio Colón. con todo esto se avanzó en el cumplimiento del indicador de fortalecimiento institucional.</t>
    </r>
  </si>
  <si>
    <r>
      <t xml:space="preserve"> </t>
    </r>
    <r>
      <rPr>
        <b/>
        <u val="single"/>
        <sz val="7"/>
        <color indexed="8"/>
        <rFont val="Calibri"/>
        <family val="2"/>
      </rPr>
      <t xml:space="preserve">Julio  </t>
    </r>
    <r>
      <rPr>
        <sz val="7"/>
        <color indexed="8"/>
        <rFont val="Calibri"/>
        <family val="2"/>
      </rPr>
      <t xml:space="preserve">Se han realizado 5 sesiones del consejo técnico coordinador y se ha avanzado en la resolución con la que se crean los mecanismos de convocatoria, puesta en marcha y fortalecimiento de las mesas comunales y corregimentales de vivienda y hábitat, la mesa municipal de vivienda y hábitat y la representación del sector social y económico en el consejo consultivo municipal de política habitacional - CCMPH </t>
    </r>
    <r>
      <rPr>
        <b/>
        <u val="single"/>
        <sz val="7"/>
        <color indexed="8"/>
        <rFont val="Calibri"/>
        <family val="2"/>
      </rPr>
      <t xml:space="preserve">Agosto </t>
    </r>
    <r>
      <rPr>
        <sz val="7"/>
        <color indexed="8"/>
        <rFont val="Calibri"/>
        <family val="2"/>
      </rPr>
      <t xml:space="preserve">Se han realizado dos sesiones adicionales del consejo técnico coordinador y se ha creado una nueva resolución que reglamenta las comisiones técnicas del consejo consultivo municipal de la política habitacional y está en trámite en la subdirección jurídica. Se visitaron tres secretarías para socializar su participación en el consejo consultivo municipal de la política habitacional y a la empresa de vivienda e infraestructura de Antioquia – viva.. </t>
    </r>
    <r>
      <rPr>
        <b/>
        <u val="single"/>
        <sz val="7"/>
        <color indexed="8"/>
        <rFont val="Calibri"/>
        <family val="2"/>
      </rPr>
      <t>Septiembre</t>
    </r>
    <r>
      <rPr>
        <sz val="7"/>
        <color indexed="8"/>
        <rFont val="Calibri"/>
        <family val="2"/>
      </rPr>
      <t xml:space="preserve"> Se han realizado dos sesiones adicionales del consejo técnico coordinador consejo técnico coordinador interinstitucional - CTCI en dónde se ultiman detalles de la instalación del CCMPH, preparación de la agenda en dónde se ha integrado el equipo de comunicaciones del PEHMED, del ISVIMED y de la alcaldía de Medellín.</t>
    </r>
    <r>
      <rPr>
        <b/>
        <u val="single"/>
        <sz val="7"/>
        <color indexed="8"/>
        <rFont val="Calibri"/>
        <family val="2"/>
      </rPr>
      <t>Octubre</t>
    </r>
    <r>
      <rPr>
        <sz val="7"/>
        <color indexed="8"/>
        <rFont val="Calibri"/>
        <family val="2"/>
      </rPr>
      <t xml:space="preserve"> se han realizado las reuniones con el equipo de comunicaciones del departamento administrativo de planeación, comunicaciones del Isvimed y comunicaciones del PEHMED con el fin de ultimar detalles en la instalación del CCMPH que se realizará en el mes de</t>
    </r>
    <r>
      <rPr>
        <b/>
        <u val="single"/>
        <sz val="7"/>
        <color indexed="8"/>
        <rFont val="Calibri"/>
        <family val="2"/>
      </rPr>
      <t xml:space="preserve"> Noviembre</t>
    </r>
    <r>
      <rPr>
        <sz val="7"/>
        <color indexed="8"/>
        <rFont val="Calibri"/>
        <family val="2"/>
      </rPr>
      <t xml:space="preserve"> de 2019. Además de esto, se consolida la información de los delegados a los comités técnicos coordinadores.Se lleva a cabo con éxito la instalación del CCMPH el 27 de noviembre de 2019. Con este evento se logra el 100% del indicador. </t>
    </r>
    <r>
      <rPr>
        <b/>
        <u val="single"/>
        <sz val="7"/>
        <color indexed="8"/>
        <rFont val="Calibri"/>
        <family val="2"/>
      </rPr>
      <t>Diciembre:</t>
    </r>
    <r>
      <rPr>
        <sz val="7"/>
        <color indexed="8"/>
        <rFont val="Calibri"/>
        <family val="2"/>
      </rPr>
      <t xml:space="preserve"> Ya se logró el 100% del indicador desde la instalación del CCMPH.</t>
    </r>
  </si>
  <si>
    <r>
      <t xml:space="preserve"> </t>
    </r>
    <r>
      <rPr>
        <b/>
        <u val="single"/>
        <sz val="7"/>
        <color indexed="8"/>
        <rFont val="Calibri"/>
        <family val="2"/>
      </rPr>
      <t xml:space="preserve">Julio </t>
    </r>
    <r>
      <rPr>
        <sz val="7"/>
        <color indexed="8"/>
        <rFont val="Calibri"/>
        <family val="2"/>
      </rPr>
      <t xml:space="preserve">se adelantan los talleres con la comunidad y actores institucionales en la priorización de los proyectos a priorizar por parte del instituto en el próximo plan de desarrollo, se presentan las herramientas a candidatos y se finaliza la capacitación a funcionarios del instituto sobre indicadores. </t>
    </r>
    <r>
      <rPr>
        <b/>
        <u val="single"/>
        <sz val="7"/>
        <color indexed="8"/>
        <rFont val="Calibri"/>
        <family val="2"/>
      </rPr>
      <t>Agosto</t>
    </r>
    <r>
      <rPr>
        <sz val="7"/>
        <color indexed="8"/>
        <rFont val="Calibri"/>
        <family val="2"/>
      </rPr>
      <t xml:space="preserve"> Se adelantan los talleres con la comunidad y actores institucionales en la priorización de los proyectos a priorizar por parte del instituto en el próximo plan de desarrollo, se presentan las herramientas a candidatos y se finaliza la capacitación a funcionarios del instituto sobre indicadores.</t>
    </r>
    <r>
      <rPr>
        <b/>
        <u val="single"/>
        <sz val="7"/>
        <color indexed="8"/>
        <rFont val="Calibri"/>
        <family val="2"/>
      </rPr>
      <t>Septiembre</t>
    </r>
    <r>
      <rPr>
        <sz val="7"/>
        <color indexed="8"/>
        <rFont val="Calibri"/>
        <family val="2"/>
      </rPr>
      <t xml:space="preserve"> Se priorizan los proyectos de inversión por parte de los diferentes actores que hacen parte del proceso de actualización y ajuste del PEHMED 2030, se revisa el producto 2 entregado por la UNAl y en el CTCI se cuadran detalles en la entrega a la ciudad del PEHMED 2030 </t>
    </r>
    <r>
      <rPr>
        <b/>
        <u val="single"/>
        <sz val="7"/>
        <color indexed="8"/>
        <rFont val="Calibri"/>
        <family val="2"/>
      </rPr>
      <t>Octubre</t>
    </r>
    <r>
      <rPr>
        <sz val="7"/>
        <color indexed="8"/>
        <rFont val="Calibri"/>
        <family val="2"/>
      </rPr>
      <t xml:space="preserve"> Ana María Ramírez ha venido acompañando el proceso en dónde se ha invitado a varios funcionarios expertos a compartir información fundamental en la formulación de los proyectos. Hasta el momento se ha avanzado en la formulación del banco de proyectos y mejoramiento integral, este último contiene los proyectos de inversión: mejoramiento de vivienda, titulación y reconocimiento. </t>
    </r>
    <r>
      <rPr>
        <b/>
        <u val="single"/>
        <sz val="7"/>
        <color indexed="8"/>
        <rFont val="Calibri"/>
        <family val="2"/>
      </rPr>
      <t xml:space="preserve">Noviembre: </t>
    </r>
    <r>
      <rPr>
        <sz val="7"/>
        <color indexed="8"/>
        <rFont val="Calibri"/>
        <family val="2"/>
      </rPr>
      <t xml:space="preserve">La universidad nacional entregó los documentos finales y se están revisando los mismos para hacer los ajustes que desde el Isvimed se consideren convenientes en la finalización del contrato 306 de 2019, así mismo se contó con la divulgación de estos productos finales en el contexto de la instalación del consejo consultivo municipal de la política habitacional de la ciudad de Medellín. </t>
    </r>
    <r>
      <rPr>
        <b/>
        <u val="single"/>
        <sz val="7"/>
        <color indexed="8"/>
        <rFont val="Calibri"/>
        <family val="2"/>
      </rPr>
      <t xml:space="preserve">Diciembre: </t>
    </r>
    <r>
      <rPr>
        <sz val="7"/>
        <color indexed="8"/>
        <rFont val="Calibri"/>
        <family val="2"/>
      </rPr>
      <t>Se revisaron los productos finales, se hizo algunas observaciones y se le pasaron a la UNAL. Se causó la factura para realizar el respectivo pago.</t>
    </r>
  </si>
  <si>
    <r>
      <rPr>
        <b/>
        <u val="single"/>
        <sz val="7"/>
        <color indexed="8"/>
        <rFont val="Calibri"/>
        <family val="2"/>
      </rPr>
      <t xml:space="preserve">Noviembre </t>
    </r>
    <r>
      <rPr>
        <sz val="7"/>
        <color indexed="8"/>
        <rFont val="Calibri"/>
        <family val="2"/>
      </rPr>
      <t>durante</t>
    </r>
    <r>
      <rPr>
        <sz val="7"/>
        <color indexed="8"/>
        <rFont val="Calibri"/>
        <family val="2"/>
      </rPr>
      <t xml:space="preserve"> este periodo fue posible la realización de la mesa de trabajo para los inquilinatos, lo cual se destacó por ser una mesa ampliada generada en una jornada más extensa, desarrollada mediante la metodología del café del mundo, así como se había planteado anteriormente, desde esta mesa se ha permitido identificar las acciones correspondientes a cada dependencia encargada, desde productos, tiempos y compromisos. Consolidado todo en una matriz, que además, será nuevamente expuesta con las dependencias encargadas, de esta manera generar ajustes si es el caso. Para evaluar este espacio desarrollado, se creó una reunión con la secretaria de inclusión social, programa “crecer con dignidad” donde se generó un balance, conclusiones y tareas que quedan pendientes para ejecutar en un lapso de dos años, para que este encuentro se hiciera efectivo, fue necesario realizar reuniones previas con los equipos de trabajo que permitiera proyectar todo lo planteado en la mesa de inquilinatos. Por otro lado, fue posible dar inicio a las reuniones con los administradores y dueños de los inquilinatos, lo cual fue denominado como “red de administradores “donde se pretende orientar y generar en estos actores capacidades entorno a efectuar acciones afirmativa de convivencia, además de presentarles la política pública para los inquilinatos y presentar las obligaciones, derechos y deberes que se tiene de acuerdo al decreto 471 de 2018, desde la tenencia del inquilinatos. Procurando que den inicio a las modificaciones pertinentes para cumplir con lo establecido en la norma. Adicional, se da inicio a la entrega de informes por parte de la arquitecta del Isvimed- inquilinatos a los dueños y administradores de diferentes inquilinatos, donde ya se había intervenido desde visitas de observación. Este informe les permite conocer cuáles serían las recomendaciones dadas de acuerdo al decreto que reglamenta la edificación y estructura del inquilinato, permitiéndoles realizar las modificaciones pertinentes y puedan generar el tránsito a inquilinatos dignos. Así pues, ha sido posible la retroalimentación en 4 inquilinatos, 3 en el sector de prado centro y 1 en bolívar.En el mes de</t>
    </r>
    <r>
      <rPr>
        <b/>
        <u val="single"/>
        <sz val="7"/>
        <color indexed="8"/>
        <rFont val="Calibri"/>
        <family val="2"/>
      </rPr>
      <t xml:space="preserve"> Diciembre</t>
    </r>
    <r>
      <rPr>
        <sz val="7"/>
        <color indexed="8"/>
        <rFont val="Calibri"/>
        <family val="2"/>
      </rPr>
      <t xml:space="preserve"> fue posible dar continuidad a la entrega de informe a los administradores de los inquilinatos, posibilitando generar retroalimentación de las visitas de visualización realizadas para, dando a conocer cuales serias las posibles modificaciones que se deberían hacer a los inquilinato partiendo de su estado estructural y de mantenimiento. durante este mes se entregaron 7 informes a diferentes inquilinatos de los sectores de bolívar, téjelo, san Benito y Niquitao, realizando de esta manera un total de 11 entregas de informes y recomendaciones para ejecutar el tránsito de un inquilinato precario a uno digno. por otro lado, se realizó la matriz de construcción al plan operativo con los indicadores, tiempos y responsable de acuerdo a las competencias e injerencia que tiene cada dependencia que hace parte de la mesa de trabajo para los inquilinatos. Adicional, se desarrolló una actividad con las familias de los inquilinatos llamada carrusel decembrino donde se realizaron actividad, novena y entrega de obsequio, en conjunto con el programa de crecer con dignidad.</t>
    </r>
  </si>
  <si>
    <t>Logro acumulado a DICIEMBRE2019 respecto al Cuatrienio</t>
  </si>
  <si>
    <t>Logro acumulado a DICIEMBRE 2019 respecto a la Meta del Año</t>
  </si>
  <si>
    <r>
      <t>.</t>
    </r>
    <r>
      <rPr>
        <b/>
        <u val="single"/>
        <sz val="7"/>
        <color indexed="8"/>
        <rFont val="Calibri"/>
        <family val="2"/>
      </rPr>
      <t xml:space="preserve"> Agosto</t>
    </r>
    <r>
      <rPr>
        <sz val="7"/>
        <color indexed="8"/>
        <rFont val="Calibri"/>
        <family val="2"/>
      </rPr>
      <t xml:space="preserve"> El resultado corresponde a la capacitación de los promotores de los siguientes proyectos: 1. brisas de Arcoíris Etapa II. Apartamentos campestres municipio del santuario Antioquia (a 500 m de la autopista med bog). total de unidades de vivienda: 80 identificadas en la manzana 2 del proyecto. Potenciales: 1. Constructora Zuluaga rico. 2. parque del sol: unidad cerrada ubicada en el municipio de sabaneta, consta de 2 etapas de apartamentos de 58 m2, en tres torres de 27 y 25 pisos. Total de apartamentos: 358 unidades. Constructora ingenieros servicios Constructivos S.A . Septiembre El resultado corresponde a la capacitación de los promotores de los siguientes proyectos: 1. Entrevientos sub etapa Veletas. Construye: Asfalto  y Hormigón. Gerencia: WG especialista. Proyecto ubicado en el municipio de bello, sector altos de quitasol. Con áreas de 46.48 m2 a 56.18 m2. Entrevintos veletas es la primera de tres (3) etapas que consta de dos (2) torres de 21 pisos con un total de 252 apartamentos. El proyecto cuenta con salón social, gimnasio, cancha recreativa, turno y Sauna, BBQ, salón de videojuegos, piscina de adultos y niños y juegos infantiles.</t>
    </r>
    <r>
      <rPr>
        <b/>
        <u val="single"/>
        <sz val="7"/>
        <color indexed="8"/>
        <rFont val="Calibri"/>
        <family val="2"/>
      </rPr>
      <t xml:space="preserve"> septiembre</t>
    </r>
    <r>
      <rPr>
        <sz val="7"/>
        <color indexed="8"/>
        <rFont val="Calibri"/>
        <family val="2"/>
      </rPr>
      <t xml:space="preserve"> El resultado corresponde a la capacitación de los promotores de los siguientes proyectos: 1. Entrevientos sub etapa veletas. Construye: asfalto y hormigón. Gerencia: Wg especialista. Proyecto ubicado en el municipio de bello, sector altos de quitasol. Con áreas de 46.48 m2 a 56.18 m2. Entrevintos veletas es la primera de tres (3) etapas que consta de dos (2) torres de 21 pisos con un total de 252 apartamentos. el proyecto cuenta con salón social, gimnasio, cancha recreativa, turno y sauna, BBQ, salón de videojuegos, piscina de adultos y niños y juegos infantiles.</t>
    </r>
    <r>
      <rPr>
        <b/>
        <u val="single"/>
        <sz val="7"/>
        <color indexed="8"/>
        <rFont val="Calibri"/>
        <family val="2"/>
      </rPr>
      <t xml:space="preserve"> Octubre</t>
    </r>
    <r>
      <rPr>
        <sz val="7"/>
        <color indexed="8"/>
        <rFont val="Calibri"/>
        <family val="2"/>
      </rPr>
      <t xml:space="preserve"> el resultado corresponde a la capacitación de los promotores del siguiente proyecto: 1. madera nativa_ construye: acierto inmobiliario. Proyecto ubicado en el municipio de bello en el sector belvedere (vía machado). Esta ciudadela está compuesta por 6 proyectos (natural, fina, esencial, silvestre, nativa y fresca). Madera nativa es el quinto proyecto a desarrollarse compuesto por dos torres de 34 pisos con un total de 11 apartamentos por piso para un total de 740 apartamentos (370 en torre 1 y 370 en torre 2). Las áreas de los apartamentos son de 40 y 54,5 m2 cuentan con cocina, zona de ropas, salón – comedor, balcón, 1 a 3 alcobas, estudio y 2 baños. Con este último reporte se da por cerrado el indicador, habiendo cumplido con la meta establecida.</t>
    </r>
    <r>
      <rPr>
        <b/>
        <u val="single"/>
        <sz val="7"/>
        <color indexed="8"/>
        <rFont val="Calibri"/>
        <family val="2"/>
      </rPr>
      <t>Noviembre</t>
    </r>
    <r>
      <rPr>
        <sz val="7"/>
        <color indexed="8"/>
        <rFont val="Calibri"/>
        <family val="2"/>
      </rPr>
      <t xml:space="preserve"> dado que el indicador ha cumplido con la cifra establecida como meta para este período, no se reportan novedades al respecto para este mes, esta cifra se ve reflejada en el resultado consolidado</t>
    </r>
    <r>
      <rPr>
        <b/>
        <u val="single"/>
        <sz val="7"/>
        <color indexed="8"/>
        <rFont val="Calibri"/>
        <family val="2"/>
      </rPr>
      <t xml:space="preserve"> Diciembre</t>
    </r>
    <r>
      <rPr>
        <sz val="7"/>
        <color indexed="8"/>
        <rFont val="Calibri"/>
        <family val="2"/>
      </rPr>
      <t xml:space="preserve"> Dado que el indicador ha cumplido con la cifra establecida como meta para este período, no se reportan novedades al respecto para este mes, esta cifra se ve reflejada en el resultado consolidado.</t>
    </r>
  </si>
  <si>
    <r>
      <rPr>
        <b/>
        <u val="single"/>
        <sz val="7"/>
        <color indexed="8"/>
        <rFont val="Calibri"/>
        <family val="2"/>
      </rPr>
      <t>Diciembre</t>
    </r>
    <r>
      <rPr>
        <sz val="7"/>
        <color indexed="8"/>
        <rFont val="Calibri"/>
        <family val="2"/>
      </rPr>
      <t xml:space="preserve"> Desde enero de 2016 hasta noviembre de 2019, se han implementado 6.701 actividades antes y después de la entrega de las viviendas. en los proyectos habitacionales vis y vip acompañados durante el periodo correspondiente a la medición de este indicador, se desarrollaron las siguientes actividades: 17 (diecisiete) asesorías y reuniones con miembros de los órganos de administración y dirección de las copropiedades para preparar las asambleas ordinarias del 2020; 2 (dos) acciones de articulación interinstitucional dirigidas a consolidar alianzas y acercar la oferta de actores públicos, privados y comunitarios; 14 (catorce) acciones orientadas al fortalecimiento de las relaciones vecinales; y 11 (once) encuentros de red; para un total de 44 (cuarenta y cuatro) acciones. Respecto al mes anterior, se evidencia una disminución en el número de actividades realizadas como consecuencia de las dificultades para concertar reuniones con la población debido a la temporada navideña. dentro de las principales actividades adelantadas, se destaca el encuentro de fin de año "sueños compartidos" dirigido a los administradores de los proyectos habitacionales gerenciados por el Isvimed, así como el evento de cierre del proyecto de recuperación emocional a través del yoga adelantado en el marco del convenio interadministrativo suscrito con la secretaría de las mujeres. las evidencias que soportan el análisis de este indicador se encuentran en el sistema de información SIFI, módulos "personas" y "proyectos", registrados en las siguientes copropiedades o urbanizaciones: altos de Calasanz 2; altos de Calasanz 1, altos de san juan, atardeceres, aurora pedregal alto, ciudad del este, el socorro, la herrera bloque 18, La Cruz, Limonar 4-4, Pelícanos I, Pelícanos II, Pelícanos III, Tirol II, Tirol III y villa santa fe de Antioquia.</t>
    </r>
  </si>
  <si>
    <r>
      <rPr>
        <b/>
        <u val="single"/>
        <sz val="7"/>
        <color indexed="8"/>
        <rFont val="Calibri"/>
        <family val="2"/>
      </rPr>
      <t xml:space="preserve">Noviembre </t>
    </r>
    <r>
      <rPr>
        <sz val="7"/>
        <color indexed="8"/>
        <rFont val="Calibri"/>
        <family val="2"/>
      </rPr>
      <t xml:space="preserve">Durante este periodo fue posible la realización de la mesa de trabajo para los inquilinatos, lo cual se destacó por ser una mesa ampliada generada en una jornada más extensa, desarrollada mediante la metodología del café del mundo, así como se había planteado anteriormente, desde esta mesa se ha permitido identificar las acciones correspondientes a cada dependencia encargada, desde productos, tiempos y compromisos. Consolidado todo en una matriz, que además, será nuevamente expuesta con las dependencias encargadas, de esta manera generar ajustes si es el caso. Para evaluar este espacio desarrollado, se creó una reunión con la secretaria de inclusión social, programa “crecer con dignidad” donde se generó un balance, conclusiones y tareas que quedan pendientes para ejecutar en un lapso de dos años, para que este encuentro se hiciera efectivo, fue necesario realizar reuniones previas con los equipos de trabajo que permitiera proyectar todo lo planteado en la mesa de inquilinatos. Por otro lado, fue posible dar inicio a las reuniones con los administradores y dueños de los inquilinatos, lo cual fue denominado como “red de administradores “donde se pretende orientar y generar en estos actores capacidades entorno a efectuar acciones afirmativa de convivencia, además de presentarles la política pública para los inquilinatos y presentar las obligaciones, derechos y deberes que se tiene de acuerdo al decreto 471 de 2018, desde la tenencia del inquilinatos. Procurando que den inicio a las modificaciones pertinentes para cumplir con lo establecido en la norma. Adicional, se da inicio a la entrega de informes por parte de la arquitecta del Isvimed- inquilinatos a los dueños y administradores de diferentes inquilinatos, donde ya se había intervenido desde visitas de observación. Este informe les permite conocer cuáles serían las recomendaciones dadas de acuerdo al decreto que reglamenta la edificación y estructura del inquilinato, permitiéndoles realizar las modificaciones pertinentes y puedan generar el tránsito a inquilinatos dignos. Así pues, ha sido posible la retroalimentación en 4 inquilinatos, 3 en el sector de prado centro y 1 en bolívar.  durante el periodo de </t>
    </r>
    <r>
      <rPr>
        <b/>
        <u val="single"/>
        <sz val="7"/>
        <color indexed="8"/>
        <rFont val="Calibri"/>
        <family val="2"/>
      </rPr>
      <t xml:space="preserve">diciembre </t>
    </r>
    <r>
      <rPr>
        <sz val="7"/>
        <color indexed="8"/>
        <rFont val="Calibri"/>
        <family val="2"/>
      </rPr>
      <t>2019 y con el fin de dar cumplimiento a la meta para este año, cuya meta es de 716 unidades de vivienda construidas, las cuales se pretenden cumplir con la ejecución de los siguientes proyectos y presentan el siguiente avance en ejecución: *Arboleda de San Antonio con 115 unidades de vivienda, este proyecto continuo con el mismo avance de ejecución del mes anterior, así: etapa 1 almendros terminada% pendiente de instalación de servicios públicos y RPH, en cuanto a la etapa 2 naranjos 65%. se de anotar que se tenía fecha de entrega programada para el mes de septiembre de la etapa 1, sin embargo se presentaron retrasos en la entrega establecida por demoras en el procesos de obtención de RPH y se acordó que la etapa 1 con 79 unidades de vivienda estarían para el mes de febrero y la etapa 2 con 39 unidades de vivienda estarían para junio de 2020 *ciudad del este etapa c con 448 unidades de vivienda, este proyecto presentó un avance de ejecución del 90% en edificaciones, en cuanto al puente se tiene un avance del 65% *mirador de la cascada con 320 unidades de vivienda y montaña bloque 8 y 9 con 104 unidades de vivienda, estos proyectos para el mes de diciembre registran un avance del 99, 9 % en ejecución de obra, quedando pendiente la ejecución de algunos trámites de legalización de redes de servicios públicos y recibo por parte de la SGCT Y SIF.</t>
    </r>
  </si>
  <si>
    <r>
      <rPr>
        <b/>
        <u val="single"/>
        <sz val="7"/>
        <color indexed="8"/>
        <rFont val="Calibri"/>
        <family val="2"/>
      </rPr>
      <t>Octubre</t>
    </r>
    <r>
      <rPr>
        <sz val="7"/>
        <color indexed="8"/>
        <rFont val="Calibri"/>
        <family val="2"/>
      </rPr>
      <t xml:space="preserve"> el </t>
    </r>
    <r>
      <rPr>
        <sz val="7"/>
        <color indexed="8"/>
        <rFont val="Calibri"/>
        <family val="2"/>
      </rPr>
      <t>día 18 de octubre de 2019 el departamento administrativo de planeación emitió la probación al ajuste de los diseños de espacio público, adjunto la correspondiente aprobación. el día 23 de octubre de 2019 se realizó el tercer (03) comité en las instalaciones del Isvimed, se adjunta el acta correspondiente. se realizó entrega de un presupuesto preliminar por parte de la edu y se encuentra en revisión por parte de la subdirección de dotación. se realizó el desembolso de recursos correspondiente para la etapa de ejecución del proyecto el pasado 25 de octubre de 2019. Se anexa comprobante. Estaría pendiente la aprobación por parte del Isvimed del presupuesto presentado por la EDU y la contratación del personal contratista de obra por parte de la EDU para iniciar la ejecución del proyecto.El día 18 de N</t>
    </r>
    <r>
      <rPr>
        <b/>
        <u val="single"/>
        <sz val="7"/>
        <color indexed="8"/>
        <rFont val="Calibri"/>
        <family val="2"/>
      </rPr>
      <t>oviembre</t>
    </r>
    <r>
      <rPr>
        <sz val="7"/>
        <color indexed="8"/>
        <rFont val="Calibri"/>
        <family val="2"/>
      </rPr>
      <t xml:space="preserve"> se realizaron las observaciones al presupuesto presentado por la EDU, se adjunta el archivo revisado. Continúa pendiente la entrega de los informes mensuales por parte de la edu del desarrollo del proyecto. la etapa de diseños está en un 100% con sus respectivos insumos y aprobaciones ante las entidades competentes, en este caso ante el departamento administrativo de planeación DAP. la etapa de ejecución está en un 0%, aún no ha iniciado la construcción debido a que la EDU se encuentra realizando el proceso de contratación del contratista de ejecución que realizará la obra.</t>
    </r>
    <r>
      <rPr>
        <b/>
        <u val="single"/>
        <sz val="7"/>
        <color indexed="8"/>
        <rFont val="Calibri"/>
        <family val="2"/>
      </rPr>
      <t xml:space="preserve"> Diciembre</t>
    </r>
    <r>
      <rPr>
        <sz val="7"/>
        <color indexed="8"/>
        <rFont val="Calibri"/>
        <family val="2"/>
      </rPr>
      <t xml:space="preserve"> El contrato interadministrativo en su componente de diseños está en un 100% con sus respectivos insumos y aprobaciones ante las entidades competentes, en este caso el departamento administrativo de planeación-dap. sin embargo,el componente de ejecución se encuentra en un 0%, debido a dificultades por parte de la edu en el proceso de contratación de la obra, por tanto se gestiona la ampliación del contrato en 3 meses más, a partir del 31 de diciembre de 2019 y sin exceder el 31 de marzo de 2020, esto con el fin de culminar el componente de ejecución de obra que incluye: contratación de obra pública e interventoría, garantizar la correcta funcionalidad de la obra, entrega de informes técnicos, informe de seguimiento según la guía de manejo socio ambiental, planos record de los diseños definitivos. se aclara que la prorroga de plazo, no requiere de adición de recursos, ya que el recurso disponible es suficiente para seguir cumpliendo con las obligaciones contractuales. se adjunta radicado e 14086 del 19 de diciembre de 2019 con sus anexos: propuesta de ampliación de la edu, ficha técnico-económica y cronograma.</t>
    </r>
  </si>
  <si>
    <r>
      <rPr>
        <b/>
        <u val="single"/>
        <sz val="7"/>
        <color indexed="8"/>
        <rFont val="Calibri"/>
        <family val="2"/>
      </rPr>
      <t>Enero:</t>
    </r>
    <r>
      <rPr>
        <sz val="7"/>
        <color indexed="8"/>
        <rFont val="Calibri"/>
        <family val="2"/>
      </rPr>
      <t xml:space="preserve"> Las actividades realizadas fueron 2 asesorías a beneficiarias del proyecto habitacional Altos Del Jardín, una reunión interinstitucional con la representante legal de Amcaf, como seguimiento al proyecto Altos Del Jardín, y otra para el seguimiento del proyecto habitacional La Milagrosa de la Opv en mención. </t>
    </r>
    <r>
      <rPr>
        <b/>
        <u val="single"/>
        <sz val="7"/>
        <color indexed="8"/>
        <rFont val="Calibri"/>
        <family val="2"/>
      </rPr>
      <t>Febrero</t>
    </r>
    <r>
      <rPr>
        <sz val="7"/>
        <color indexed="8"/>
        <rFont val="Calibri"/>
        <family val="2"/>
      </rPr>
      <t xml:space="preserve">: se realizaron 2 atenciones a los usuarios de los proyectos habitacionales Torres Del Este y Villa Canela, 5 visitas técnicas en los proyectos Villa Canela, Los Almendros, Altos Del Jardín, Torres Del Este, Villa Jesusita La Milagrosa y 6 asesorías a los representantes legales de Aires De Paz, Villa Canela, Santa Maria, Torres De Saday, Corpovibar y Villas Del Jordán. </t>
    </r>
    <r>
      <rPr>
        <b/>
        <u val="single"/>
        <sz val="7"/>
        <color indexed="8"/>
        <rFont val="Calibri"/>
        <family val="2"/>
      </rPr>
      <t xml:space="preserve"> Marzo</t>
    </r>
    <r>
      <rPr>
        <sz val="7"/>
        <color indexed="8"/>
        <rFont val="Calibri"/>
        <family val="2"/>
      </rPr>
      <t xml:space="preserve"> Para este periodo no se asignaron subsidios de vivienda para proyectos de autoconstrucción e iniciativas comunitarias, se brinda asesoría y acompañamiento a las OPV en las etapas del antes, durante y después según el decreto 2339 de 2013. </t>
    </r>
    <r>
      <rPr>
        <b/>
        <u val="single"/>
        <sz val="7"/>
        <color indexed="8"/>
        <rFont val="Calibri"/>
        <family val="2"/>
      </rPr>
      <t xml:space="preserve">Abril </t>
    </r>
    <r>
      <rPr>
        <sz val="7"/>
        <color indexed="8"/>
        <rFont val="Calibri"/>
        <family val="2"/>
      </rPr>
      <t xml:space="preserve">Para este periodo no se asignaron subsidios de vivienda para proyectos de autoconstrucción e iniciativas comunitarias </t>
    </r>
    <r>
      <rPr>
        <b/>
        <u val="single"/>
        <sz val="7"/>
        <color indexed="8"/>
        <rFont val="Calibri"/>
        <family val="2"/>
      </rPr>
      <t xml:space="preserve">Mayo </t>
    </r>
    <r>
      <rPr>
        <sz val="7"/>
        <color indexed="8"/>
        <rFont val="Calibri"/>
        <family val="2"/>
      </rPr>
      <t xml:space="preserve">Para este periodo no se asignaron subsidios de vivienda para los proyectos de autoconstrucción e iniciativas comunitarias, se brinda asesoría y acompañamiento a las opv en las etapas del antes, durante y después según el decreto 2339 de 2013 </t>
    </r>
    <r>
      <rPr>
        <b/>
        <u val="single"/>
        <sz val="7"/>
        <color indexed="8"/>
        <rFont val="Calibri"/>
        <family val="2"/>
      </rPr>
      <t>Junio</t>
    </r>
    <r>
      <rPr>
        <sz val="7"/>
        <color indexed="8"/>
        <rFont val="Calibri"/>
        <family val="2"/>
      </rPr>
      <t xml:space="preserve"> no reporta diligenciamiento en SIFI. En el mes de</t>
    </r>
    <r>
      <rPr>
        <b/>
        <u val="single"/>
        <sz val="7"/>
        <color indexed="8"/>
        <rFont val="Calibri"/>
        <family val="2"/>
      </rPr>
      <t xml:space="preserve"> julio </t>
    </r>
    <r>
      <rPr>
        <sz val="7"/>
        <color indexed="8"/>
        <rFont val="Calibri"/>
        <family val="2"/>
      </rPr>
      <t xml:space="preserve"> no fueron asignados nuevos subsidios, continua realizándose el acompañamiento, técnico, social y juridico por parte del isvimed a cada una de las organizaciones </t>
    </r>
    <r>
      <rPr>
        <b/>
        <u val="single"/>
        <sz val="7"/>
        <color indexed="8"/>
        <rFont val="Calibri"/>
        <family val="2"/>
      </rPr>
      <t>Agosto</t>
    </r>
    <r>
      <rPr>
        <sz val="7"/>
        <color indexed="8"/>
        <rFont val="Calibri"/>
        <family val="2"/>
      </rPr>
      <t xml:space="preserve"> no se han asignado subsidios nuevos, continúa el acompañamiento a las obras de las OPV que están en ejecución y se programaron reuniones para la liquidación de las OPV más antiguas. el equipo de OPV (Juridico, Social Y Tecnico) constantemente visita los proyectos con asignación de subsidios y da respuesta a los requerimientos de los beneficiarios y comunidad en general. Durante el periodo correspondiente al mes de </t>
    </r>
    <r>
      <rPr>
        <b/>
        <u val="single"/>
        <sz val="7"/>
        <color indexed="8"/>
        <rFont val="Calibri"/>
        <family val="2"/>
      </rPr>
      <t xml:space="preserve">septiembre </t>
    </r>
    <r>
      <rPr>
        <sz val="7"/>
        <color indexed="8"/>
        <rFont val="Calibri"/>
        <family val="2"/>
      </rPr>
      <t xml:space="preserve">no se ha hecho asignaciones de subsidios en proyectos de autoconstrucción o de iniciativas comunitarias. Si bien las asignaciones las hace el instituto, las mismas dependen de la presentación de proyectos que cumplan con los requisitos. Se continúa trabajando en el acompañamiento de los proyectos que vienen en ejecución y se está realizando la revisión de dos proyectos nuevos.    
</t>
    </r>
    <r>
      <rPr>
        <b/>
        <u val="single"/>
        <sz val="7"/>
        <color indexed="8"/>
        <rFont val="Calibri"/>
        <family val="2"/>
      </rPr>
      <t>Noviembre</t>
    </r>
    <r>
      <rPr>
        <sz val="7"/>
        <color indexed="8"/>
        <rFont val="Calibri"/>
        <family val="2"/>
      </rPr>
      <t xml:space="preserve"> durante el periodo correspondiente no se ha hecho asignaciones de subsidios en proyectos de autoconstrucción o de iniciativas comunitarias. si bien las asignaciones las hace el instituto, las mismas dependen de la presentación de proyectos que cumplan con los requisitos. se continúa trabajando en el acompañamiento de los proyectos que vienen en ejecución y se está realizando la revisión de dos proyectos nuevos.</t>
    </r>
    <r>
      <rPr>
        <b/>
        <u val="single"/>
        <sz val="7"/>
        <color indexed="8"/>
        <rFont val="Calibri"/>
        <family val="2"/>
      </rPr>
      <t>Diciembre</t>
    </r>
    <r>
      <rPr>
        <sz val="7"/>
        <color indexed="8"/>
        <rFont val="Calibri"/>
        <family val="2"/>
      </rPr>
      <t xml:space="preserve"> durante el período correspondiente no se asignaron subsidios a proyectos de autoconstrucción o iniciativas comunitarias puesto que no se postularon proyectos para la asignación del subsidio municipal de vivienda. Se continúa con el acompañamiento a los proyectos en ejecución.
</t>
    </r>
  </si>
  <si>
    <r>
      <rPr>
        <sz val="7"/>
        <rFont val="Calibri"/>
        <family val="2"/>
      </rPr>
      <t xml:space="preserve">En el mes de </t>
    </r>
    <r>
      <rPr>
        <b/>
        <u val="single"/>
        <sz val="7"/>
        <rFont val="Calibri"/>
        <family val="2"/>
      </rPr>
      <t>octubre</t>
    </r>
    <r>
      <rPr>
        <sz val="7"/>
        <rFont val="Calibri"/>
        <family val="2"/>
      </rPr>
      <t>, el periodo correspondiente a la medición de este indicador se realizó el reasentamiento definitivo de 8 hogares en la modalidad de vivienda usada de los siguientes proyectos: 2 de cinturón verde fase i, 4 de metro cable picacho, 1 hogar del proyecto puente Madre Laura y 1 hogar de la candelaria adicionalmente se atiende a 46 hogares de obra pública en el proyecto de arrendamiento temporal, que a la fecha se encuentran en proceso del reasentamiento definitivo, el detalle de esta información se puede evidenciar en el indicador de este proyecto.en el mes de</t>
    </r>
    <r>
      <rPr>
        <b/>
        <u val="single"/>
        <sz val="7"/>
        <rFont val="Calibri"/>
        <family val="2"/>
      </rPr>
      <t xml:space="preserve"> Noviembre</t>
    </r>
    <r>
      <rPr>
        <sz val="7"/>
        <rFont val="Calibri"/>
        <family val="2"/>
      </rPr>
      <t xml:space="preserve">, durante el periodo correspondiente a la medición de este indicador, se continuo con el acompañamiento interdisciplinario a los hogares intervenidos por proyectos de utilidad pública, en aras de mitigar los impactos ocasionados y facilitando el reasentamiento definitivo, a la fecha se hace el acompañamiento a un total de 140 hogares de los siguientes proyectos: metro cable picacho , san luis , tranvía de ayacucho , puente madre laura , cinturón verde fase i, cinturón verde fase ii, hacienda y conexión regional norte. durante la medición el equipo interdisciplinario realizó un total de 432 atenciones de la siguiente manera: personalizadas (79), telefónicas (183), domiciliarias (15) y otras (155).en el mes de </t>
    </r>
    <r>
      <rPr>
        <b/>
        <u val="single"/>
        <sz val="7"/>
        <rFont val="Calibri"/>
        <family val="2"/>
      </rPr>
      <t>diciembre</t>
    </r>
    <r>
      <rPr>
        <sz val="7"/>
        <rFont val="Calibri"/>
        <family val="2"/>
      </rPr>
      <t>, el periodo correspondiente a la medición de este indicador se realizó el reasentamiento definitivo de 4 hogares en la modalidad de vivienda usada de los siguientes proyectos: 1 de cinturón verde fase i, y 3 hogar del proyecto Puente Madre Laura adicionalmente se atiende a 34 hogares de obra pública en el proyecto de arrendamiento temporal, que a la fecha se encuentran en proceso del reasentamiento definitivo, el detalle de esta información se puede evidenciar en el indicador de este proyecto.</t>
    </r>
  </si>
  <si>
    <r>
      <t xml:space="preserve">en el mes de </t>
    </r>
    <r>
      <rPr>
        <b/>
        <u val="single"/>
        <sz val="7"/>
        <color indexed="8"/>
        <rFont val="Calibri"/>
        <family val="2"/>
      </rPr>
      <t>octubre</t>
    </r>
    <r>
      <rPr>
        <sz val="7"/>
        <color indexed="8"/>
        <rFont val="Calibri"/>
        <family val="2"/>
      </rPr>
      <t xml:space="preserve">, durante el periodo correspondiente a la medición de este indicador, se continuo con el acompañamiento interdisciplinario a los hogares intervenidos por proyectos de utilidad pública, en aras de mitigar los impactos ocasionados y facilitando el reasentamiento definitivo, a la fecha se hace el acompañamiento a un total de 586 hogares de los siguientes proyectos: metro cable picacho , San Luis , Tranvía de Ayacucho , puente Madre Laura , cinturón verde fase i, cinturón verde fase ii, hacienda y conexión regional norte. Durante la medición el equipo interdisciplinario realizó un total de 502 atenciones de la siguiente manera: personalizadas (80), telefónicas (238), domiciliarias (9) y otras (175). en el proyecto San Luis no se ha presentado la necesidad de atender con subsidios de vivienda a los hogares intervenidos por la obra pública, ya que los avalúos superan los 70 SMLMV, sin embargo se vienen adelantando los trámites de expropiación, que pueden generar la necesidad de atender a 4 hogares con subsidio de vivienda definitiva.en el mes de </t>
    </r>
    <r>
      <rPr>
        <b/>
        <sz val="7"/>
        <color indexed="8"/>
        <rFont val="Calibri"/>
        <family val="2"/>
      </rPr>
      <t>N</t>
    </r>
    <r>
      <rPr>
        <b/>
        <u val="single"/>
        <sz val="7"/>
        <color indexed="8"/>
        <rFont val="Calibri"/>
        <family val="2"/>
      </rPr>
      <t>oviembre</t>
    </r>
    <r>
      <rPr>
        <sz val="7"/>
        <color indexed="8"/>
        <rFont val="Calibri"/>
        <family val="2"/>
      </rPr>
      <t xml:space="preserve">, durante el periodo correspondiente a la medición de este indicador, se continuo con el acompañamiento interdisciplinario a los hogares intervenidos por proyectos de utilidad pública, en aras de mitigar los impactos ocasionados y facilitando el reasentamiento definitivo, a la fecha se hace el acompañamiento a un total de 140 hogares de los siguientes proyectos: metro cable picacho , san luis , tranvía de ayacucho , puente madre laura , cinturón verde fase i, cinturón verde fase ii, hacienda y conexión regional norte. durante la medición el equipo interdisciplinario realizó un total de 432 atenciones de la siguiente manera: personalizadas (79), telefónicas (183), domiciliarias (15) y otras (155).
en el mes de </t>
    </r>
    <r>
      <rPr>
        <b/>
        <u val="single"/>
        <sz val="7"/>
        <color indexed="8"/>
        <rFont val="Calibri"/>
        <family val="2"/>
      </rPr>
      <t>diciembre</t>
    </r>
    <r>
      <rPr>
        <sz val="7"/>
        <color indexed="8"/>
        <rFont val="Calibri"/>
        <family val="2"/>
      </rPr>
      <t xml:space="preserve">, durante el periodo correspondiente a la medición de este indicador, se continuo con el acompañamiento interdisciplinario a los hogares intervenidos por proyectos de utilidad pública, en aras de mitigar los impactos ocasionados y facilitando el reasentamiento definitivo, a la fecha se hace el acompañamiento a un total de 136 hogares de los siguientes proyectos: metro cable picacho , san luis , tranvía de ayacucho , puente madre laura , cinturón verde fase i, cinturón verde fase ii, hacienda y conexión regional norte. durante la medición el equipo interdisciplinario realizó un total de 245 atenciones de la siguiente manera: personalizadas (51), telefónicas (94), domiciliarias (17) y otras (83).
</t>
    </r>
  </si>
  <si>
    <r>
      <rPr>
        <b/>
        <u val="single"/>
        <sz val="7"/>
        <rFont val="Calibri"/>
        <family val="2"/>
      </rPr>
      <t xml:space="preserve"> Mayo</t>
    </r>
    <r>
      <rPr>
        <sz val="7"/>
        <rFont val="Calibri"/>
        <family val="2"/>
      </rPr>
      <t xml:space="preserve"> se se registró una (1), por lo cual, se repondrá la decisión de la orip de negar el registro de las demás resoluciones, ver indicador respectivo. en relación a los proyectos desarrollados entre el 2008-2011, se llevó a cabo el registro de una (1) resolución de transferencia en el proyecto aurora 1-1-, la cual, se verá reflejada en los indicadores próximo mes.  Para el mes de </t>
    </r>
    <r>
      <rPr>
        <b/>
        <u val="single"/>
        <sz val="7"/>
        <rFont val="Calibri"/>
        <family val="2"/>
      </rPr>
      <t>Junio</t>
    </r>
    <r>
      <rPr>
        <sz val="7"/>
        <rFont val="Calibri"/>
        <family val="2"/>
      </rPr>
      <t xml:space="preserve"> se llevó a cabo el registro de 3 escrituras públicas de transferencia y/o resoluciones de transferencia, así: dos (2) correspondientes a los proyectos 2008-2011 (1: AURORA 1-1, 1: Aurora 473) Y Una (1) Por Saneamiento Corvide. en el mes de</t>
    </r>
    <r>
      <rPr>
        <b/>
        <u val="single"/>
        <sz val="7"/>
        <rFont val="Calibri"/>
        <family val="2"/>
      </rPr>
      <t xml:space="preserve"> julio</t>
    </r>
    <r>
      <rPr>
        <sz val="7"/>
        <rFont val="Calibri"/>
        <family val="2"/>
      </rPr>
      <t xml:space="preserve"> se llevó a cabo el registro de dos (2) escrituras de los proyectos 2008-2011 (1; aurora 454 1-3, 1; huerta iv) y una (1) resolución de transferencia por saneamiento CORVIDE. </t>
    </r>
    <r>
      <rPr>
        <b/>
        <u val="single"/>
        <sz val="7"/>
        <rFont val="Calibri"/>
        <family val="2"/>
      </rPr>
      <t xml:space="preserve">Agosto </t>
    </r>
    <r>
      <rPr>
        <sz val="7"/>
        <rFont val="Calibri"/>
        <family val="2"/>
      </rPr>
      <t xml:space="preserve">se llevó a cabo el registro de cinco (5) escrituras de los proyectos 2008-2011 (4: la herrera, 1: la quintana) y una (1) resolución de transferencia por saneamiento CORVIDE.En el mes de </t>
    </r>
    <r>
      <rPr>
        <b/>
        <u val="single"/>
        <sz val="7"/>
        <rFont val="Calibri"/>
        <family val="2"/>
      </rPr>
      <t xml:space="preserve">Septiembre </t>
    </r>
    <r>
      <rPr>
        <sz val="7"/>
        <rFont val="Calibri"/>
        <family val="2"/>
      </rPr>
      <t xml:space="preserve">se llevó a cabo el registro de ocho (8) escrituras de los proyectos 2008-2011 (chagualón: 2, el Tirol: 2, cantares ii: 1, juan bobo i: 1, la herrera: 1, la huerta iv: 1) y cuatro (4) resoluciones registradas en relación a saneamiento CORVIDE. </t>
    </r>
    <r>
      <rPr>
        <b/>
        <u val="single"/>
        <sz val="7"/>
        <rFont val="Calibri"/>
        <family val="2"/>
      </rPr>
      <t>Octubre</t>
    </r>
    <r>
      <rPr>
        <sz val="7"/>
        <rFont val="Calibri"/>
        <family val="2"/>
      </rPr>
      <t xml:space="preserve"> Este mes se llevó a cabo el registro de tres (3) escrituras de los proyectos 2008-2011, (juan bobo i: 2 y la herrera: 1). </t>
    </r>
    <r>
      <rPr>
        <b/>
        <u val="single"/>
        <sz val="7"/>
        <rFont val="Calibri"/>
        <family val="2"/>
      </rPr>
      <t>noviembre</t>
    </r>
    <r>
      <rPr>
        <sz val="7"/>
        <rFont val="Calibri"/>
        <family val="2"/>
      </rPr>
      <t xml:space="preserve"> este mes se llevó a cabo el registro de ocho (8) escrituras de los proyectos 2008-2011 (la herrera: 5, NAZARETH: 1, la cascada: 1, la huerta iv: 1) y una (1) resolución registradas en relación a Saneamiento Corvide. </t>
    </r>
    <r>
      <rPr>
        <b/>
        <u val="single"/>
        <sz val="7"/>
        <rFont val="Calibri"/>
        <family val="2"/>
      </rPr>
      <t>Diciembre</t>
    </r>
    <r>
      <rPr>
        <sz val="7"/>
        <rFont val="Calibri"/>
        <family val="2"/>
      </rPr>
      <t xml:space="preserve"> Este mes se llevó a cabo el registro de cuatro (4) escrituras de los proyectos 2008-2011 (aurora 472: 2, la herrera: 1, aurora 1-1: 1) y cuatro (4) resoluciones registradas en relación a Saneamiento Corvide.</t>
    </r>
  </si>
  <si>
    <r>
      <t xml:space="preserve"> </t>
    </r>
    <r>
      <rPr>
        <b/>
        <u val="single"/>
        <sz val="7"/>
        <color indexed="8"/>
        <rFont val="Calibri"/>
        <family val="2"/>
      </rPr>
      <t>Junio</t>
    </r>
    <r>
      <rPr>
        <sz val="7"/>
        <color indexed="8"/>
        <rFont val="Calibri"/>
        <family val="2"/>
      </rPr>
      <t xml:space="preserve"> En junio de 2019 no se asignaron subsidios de mejoramiento de vivienda, sin embargo se tiene 1127 diagnósticos aprobados los cuales se esperan asignar en resoluciones en los meses de </t>
    </r>
    <r>
      <rPr>
        <b/>
        <u val="single"/>
        <sz val="7"/>
        <color indexed="8"/>
        <rFont val="Calibri"/>
        <family val="2"/>
      </rPr>
      <t xml:space="preserve">Julio </t>
    </r>
    <r>
      <rPr>
        <sz val="7"/>
        <color indexed="8"/>
        <rFont val="Calibri"/>
        <family val="2"/>
      </rPr>
      <t xml:space="preserve">a septiembre de 2019.en el mes de julio de 2019 no se asignaron subsidios de mejoramiento de vivienda, sin embargo, se tiene 1180 diagnósticos aprobados los cuales se esperan asignar en resoluciones en los meses de agosto a septiembre de 2019. </t>
    </r>
    <r>
      <rPr>
        <b/>
        <u val="single"/>
        <sz val="7"/>
        <color indexed="8"/>
        <rFont val="Calibri"/>
        <family val="2"/>
      </rPr>
      <t xml:space="preserve">Agosto </t>
    </r>
    <r>
      <rPr>
        <sz val="7"/>
        <color indexed="8"/>
        <rFont val="Calibri"/>
        <family val="2"/>
      </rPr>
      <t xml:space="preserve"> 2019 se asignaron dos (2) subsidios de mejoramiento de vivienda por poai, adicional se tiene 1203 diagnósticos aprobados los cuales se esperan asignar en resoluciones en los meses septiembre a octubre de 2019.en el mes de</t>
    </r>
    <r>
      <rPr>
        <b/>
        <u val="single"/>
        <sz val="7"/>
        <color indexed="8"/>
        <rFont val="Calibri"/>
        <family val="2"/>
      </rPr>
      <t xml:space="preserve"> Septiembre </t>
    </r>
    <r>
      <rPr>
        <sz val="7"/>
        <color indexed="8"/>
        <rFont val="Calibri"/>
        <family val="2"/>
      </rPr>
      <t xml:space="preserve">de 2019 se asignaron sesenta y tres (63) subsidios de mejoramiento de vivienda por POAI 58 a población general y 5 a población víctima del desplazamiento los cuales se reportan en el indicador correspondiente, adicional se tiene 1342 diagnósticos aprobados los cuales se esperan asignar en resoluciones en los meses octubre a diciembre de 2019  </t>
    </r>
    <r>
      <rPr>
        <b/>
        <u val="single"/>
        <sz val="7"/>
        <color indexed="8"/>
        <rFont val="Calibri"/>
        <family val="2"/>
      </rPr>
      <t>Octubre</t>
    </r>
    <r>
      <rPr>
        <sz val="7"/>
        <color indexed="8"/>
        <rFont val="Calibri"/>
        <family val="2"/>
      </rPr>
      <t xml:space="preserve"> de 2019 se asignaron 373 subsidios de mejoramiento de vivienda por POAI 338 a población general (301 POAI, 37 PLPP comuna 8 villa hermosa) y 35 a población víctima del desplazamiento los cuales se reportan en el indicador correspondiente, adicional se tiene 1009 diagnósticos aprobados los cuales se esperan asignar una parte en resolución en los meses noviembre diciembre de 2019.   En el mes de</t>
    </r>
    <r>
      <rPr>
        <b/>
        <u val="single"/>
        <sz val="7"/>
        <color indexed="8"/>
        <rFont val="Calibri"/>
        <family val="2"/>
      </rPr>
      <t xml:space="preserve"> Noviembre</t>
    </r>
    <r>
      <rPr>
        <sz val="7"/>
        <color indexed="8"/>
        <rFont val="Calibri"/>
        <family val="2"/>
      </rPr>
      <t xml:space="preserve"> de 2019 se asignaron 368 subsidios de mejoramiento de vivienda, 294 a población general (248 POAI resoluciones 1396, 1397, 1398 y 1399 , 46 PLPP comuna 8 villa hermosa) resolución 1395 y 74 a población víctima del desplazamiento los cuales se reportan en el indicador correspondiente, adicional se tiene 733 diagnósticos aprobados los cuales se esperan asignar una parte en resolución en el mes de diciembre de 2019 y los demás quedaran para asignación en 2020. Adicionalmente se reportan 30 asignaciones del PLPP 2017 comuna 5 Castilla, 50 palmitas y 2 santa cruz resoluciones 1806, 1809 y 1810 que estaban pendiente por reportar en el mes correspondiente diciembre de 2017En el mes de </t>
    </r>
    <r>
      <rPr>
        <b/>
        <u val="single"/>
        <sz val="7"/>
        <color indexed="8"/>
        <rFont val="Calibri"/>
        <family val="2"/>
      </rPr>
      <t>diciembre</t>
    </r>
    <r>
      <rPr>
        <sz val="7"/>
        <color indexed="8"/>
        <rFont val="Calibri"/>
        <family val="2"/>
      </rPr>
      <t xml:space="preserve"> de 2019 se asignaron 54 subsidios de mejoramiento de vivienda, 35 a población general (33 por POAI en las resoluciones 1549, 1615, 1617, 1638, 2 por PLPP 2019 comuna 8 en las resoluciones 1550 y 1616), y 19 a población víctima del desplazamiento los cuales se reportan en el indicador correspondiente. Quedaron xx diagnósticos aprobados quedaran para asignación en el año 2020</t>
    </r>
  </si>
  <si>
    <r>
      <t xml:space="preserve"> </t>
    </r>
    <r>
      <rPr>
        <b/>
        <u val="single"/>
        <sz val="7"/>
        <color indexed="8"/>
        <rFont val="Calibri"/>
        <family val="2"/>
      </rPr>
      <t xml:space="preserve"> Abril</t>
    </r>
    <r>
      <rPr>
        <sz val="7"/>
        <color indexed="8"/>
        <rFont val="Calibri"/>
        <family val="2"/>
      </rPr>
      <t xml:space="preserve"> de 2019 no se asignaron subsidios de mejoramiento de vivienda, sin embargo se tiene 68 diagnósticos aprobados los cuales se esperan asignar resoluciones en los meses de mayo a septiembre de 2019. en este mes se realiza verificación minuciosa de los subsidios asignados en lo que va corrido de la administración del 01 de enero de 2016 a 31 de marzo de 2019 lo que arrojo los siguientes resultados acumulados. en 2016 se asignaron 28 subsidios a victimas ( 9 plan retorno, 15 PLPP, 3 POAI 2016 y 1 de cinturón verde ) en 2017 se asignaron 296 subsidios a víctimas ( 5 de plan retorno, 2 de jornadas de vida y equidad, 261 de POAI 2017 y 28 de PLPP) en 2018 se asignaron 302 subsidios ( 231 de POAI 2018 y 71 PLPP) en 2019 a 30 de abril de 2019 se asignaron 163 subsidios a victimas ( 154 con POAI 2019 y 9 PLPP) adicionalmente se tiene preaprobados 68 expedientes de diagnóstico para asignación de subsidio a víctimas entre los meses de mayo septiembre de 2019.En el mes de</t>
    </r>
    <r>
      <rPr>
        <b/>
        <u val="single"/>
        <sz val="7"/>
        <color indexed="8"/>
        <rFont val="Calibri"/>
        <family val="2"/>
      </rPr>
      <t xml:space="preserve"> Mayo</t>
    </r>
    <r>
      <rPr>
        <sz val="7"/>
        <color indexed="8"/>
        <rFont val="Calibri"/>
        <family val="2"/>
      </rPr>
      <t xml:space="preserve"> de 2019 se asignaron 54 subsidios de mejoramiento de vivienda a victimas del desplazamiento, distribuidas asi: presupuesto aplicado n° resolución total PLPP 2013 568 (1) PLPP 2018 566 (2) PLPP 2019 570 (2) POAI 2019 571 (5) POAI 2019 572 (1) POAI 2019 573 (3) POAI 2019 574 (6) POAI 2019 575 (3) POAI 2019 576 (31) </t>
    </r>
    <r>
      <rPr>
        <b/>
        <u val="single"/>
        <sz val="7"/>
        <color indexed="8"/>
        <rFont val="Calibri"/>
        <family val="2"/>
      </rPr>
      <t>Junio</t>
    </r>
    <r>
      <rPr>
        <sz val="7"/>
        <color indexed="8"/>
        <rFont val="Calibri"/>
        <family val="2"/>
      </rPr>
      <t xml:space="preserve"> de 2019 no se asignaron subsidios de mejoramiento de vivienda, sin embargo se tiene 42 diagnósticos aprobados los cuales se esperan asignar resoluciones en los meses de junio a septiembre de 2019. en el mes de </t>
    </r>
    <r>
      <rPr>
        <b/>
        <u val="single"/>
        <sz val="7"/>
        <color indexed="8"/>
        <rFont val="Calibri"/>
        <family val="2"/>
      </rPr>
      <t xml:space="preserve">julio </t>
    </r>
    <r>
      <rPr>
        <sz val="7"/>
        <color indexed="8"/>
        <rFont val="Calibri"/>
        <family val="2"/>
      </rPr>
      <t xml:space="preserve">de 2019 no se asignaron subsidios de mejoramiento de vivienda a población víctima del desplazamiento forzado, sin embargo, se tiene 42 diagnósticos aprobados los cuales se esperan asignar resoluciones en mes de agosto de 2019. </t>
    </r>
    <r>
      <rPr>
        <b/>
        <u val="single"/>
        <sz val="7"/>
        <color indexed="8"/>
        <rFont val="Calibri"/>
        <family val="2"/>
      </rPr>
      <t xml:space="preserve">Agosto </t>
    </r>
    <r>
      <rPr>
        <sz val="7"/>
        <color indexed="8"/>
        <rFont val="Calibri"/>
        <family val="2"/>
      </rPr>
      <t xml:space="preserve">den el mes de agosto de 2019 se asignaron 5 subsidios de mejoramiento de vivienda.En el mes de </t>
    </r>
    <r>
      <rPr>
        <b/>
        <u val="single"/>
        <sz val="7"/>
        <color indexed="8"/>
        <rFont val="Calibri"/>
        <family val="2"/>
      </rPr>
      <t>Septiembre</t>
    </r>
    <r>
      <rPr>
        <sz val="7"/>
        <color indexed="8"/>
        <rFont val="Calibri"/>
        <family val="2"/>
      </rPr>
      <t xml:space="preserve"> de 2019 se asignaron 7 subsidios de mejoramiento de vivienda a victimas del desplazamiento. 5 por POAI 2019 de la resolución 1053 y 2 de PLPP 2019 comuna 4 resoluciones 1116.  </t>
    </r>
    <r>
      <rPr>
        <b/>
        <u val="single"/>
        <sz val="7"/>
        <color indexed="8"/>
        <rFont val="Calibri"/>
        <family val="2"/>
      </rPr>
      <t xml:space="preserve">Octubre </t>
    </r>
    <r>
      <rPr>
        <sz val="7"/>
        <color indexed="8"/>
        <rFont val="Calibri"/>
        <family val="2"/>
      </rPr>
      <t>de 2019 se asignaron 35 subsidios de mejoramiento de vivienda a victimas del desplazamiento. 17 por POAI 2019 con las resoluciones 1194, 1197, 1199 y 1201 y 18 de PLPP 2019 comuna 8 resoluciones 1198 y 1200  En el mes de</t>
    </r>
    <r>
      <rPr>
        <b/>
        <u val="single"/>
        <sz val="7"/>
        <color indexed="8"/>
        <rFont val="Calibri"/>
        <family val="2"/>
      </rPr>
      <t xml:space="preserve"> Noviembre</t>
    </r>
    <r>
      <rPr>
        <sz val="7"/>
        <color indexed="8"/>
        <rFont val="Calibri"/>
        <family val="2"/>
      </rPr>
      <t xml:space="preserve"> de 2019 se asignaron 368 subsidios de mejoramiento de vivienda (294 población general (248 poai , 46 PLPP comuna 8 villa hermosa), 74 subsidios de mejoramiento de vivienda a victimas del desplazamiento. 68 por poai y 6 por PLPP 2019 comuna 8 villa hermosa.En el mes de </t>
    </r>
    <r>
      <rPr>
        <b/>
        <u val="single"/>
        <sz val="7"/>
        <color indexed="8"/>
        <rFont val="Calibri"/>
        <family val="2"/>
      </rPr>
      <t>diciembre</t>
    </r>
    <r>
      <rPr>
        <sz val="7"/>
        <color indexed="8"/>
        <rFont val="Calibri"/>
        <family val="2"/>
      </rPr>
      <t xml:space="preserve"> de 2019 se asignaron 19 subsidios de mejoramiento de vivienda</t>
    </r>
  </si>
  <si>
    <r>
      <rPr>
        <b/>
        <u val="single"/>
        <sz val="7"/>
        <color indexed="8"/>
        <rFont val="Calibri"/>
        <family val="2"/>
      </rPr>
      <t xml:space="preserve"> septiembre</t>
    </r>
    <r>
      <rPr>
        <sz val="7"/>
        <color indexed="8"/>
        <rFont val="Calibri"/>
        <family val="2"/>
      </rPr>
      <t xml:space="preserve"> se realizó la asignación de 5 subsidio municipales de vivienda definitiva en la modalidad de vivienda usada, de estos 1 proviene de los recursos de la fiduciaria y 4 del POAI. Es importante resaltar que se está presentando dificultad en la consecución de la vivienda usada por parte de los beneficiarios, argumentando que en el mercado no se encuentran viviendas por el valor de 70 SMLMV, esto si se tiene en cuenta que los grupos que se priorizan son numerosos</t>
    </r>
    <r>
      <rPr>
        <b/>
        <u val="single"/>
        <sz val="7"/>
        <color indexed="8"/>
        <rFont val="Calibri"/>
        <family val="2"/>
      </rPr>
      <t xml:space="preserve"> Octubre</t>
    </r>
    <r>
      <rPr>
        <sz val="7"/>
        <color indexed="8"/>
        <rFont val="Calibri"/>
        <family val="2"/>
      </rPr>
      <t xml:space="preserve"> se realizó la asignación de 9 smv para la población de que se encuentra en el proyecto de arrendamiento temporal, todos con recurso de la vigencia actual.para el mes de</t>
    </r>
    <r>
      <rPr>
        <b/>
        <u val="single"/>
        <sz val="7"/>
        <color indexed="8"/>
        <rFont val="Calibri"/>
        <family val="2"/>
      </rPr>
      <t xml:space="preserve"> noviembre</t>
    </r>
    <r>
      <rPr>
        <sz val="7"/>
        <color indexed="8"/>
        <rFont val="Calibri"/>
        <family val="2"/>
      </rPr>
      <t xml:space="preserve"> se realizaron doce (12) asignaciones de subsidio municipal de vivienda definitiva para los hogares pertenecientes al proyecto de arrendamiento temporal, de los cuales ocho (8) pertenecen a la población de riesgo, desastre o emergencia y cuatro (4) a la población de obra pública. de los doce solo uno se asignó con recursos de la vigencia 2018 que se encuentra en la fiducia, el resto de hogares a la vigencia actual.Para el mes de </t>
    </r>
    <r>
      <rPr>
        <b/>
        <u val="single"/>
        <sz val="7"/>
        <color indexed="8"/>
        <rFont val="Calibri"/>
        <family val="2"/>
      </rPr>
      <t>diciembre</t>
    </r>
    <r>
      <rPr>
        <sz val="7"/>
        <color indexed="8"/>
        <rFont val="Calibri"/>
        <family val="2"/>
      </rPr>
      <t xml:space="preserve"> se realizó la asignación de subsidio de vivienda definitiva para dos (2) hogares de arrendamiento temporal de la población de riesgo y desastre en la modalidad de vivienda usada de la actual vigencia.</t>
    </r>
  </si>
  <si>
    <r>
      <t xml:space="preserve">  </t>
    </r>
    <r>
      <rPr>
        <b/>
        <u val="single"/>
        <sz val="7"/>
        <color indexed="8"/>
        <rFont val="Calibri"/>
        <family val="2"/>
      </rPr>
      <t>Noviembre</t>
    </r>
    <r>
      <rPr>
        <sz val="7"/>
        <color indexed="8"/>
        <rFont val="Calibri"/>
        <family val="2"/>
      </rPr>
      <t xml:space="preserve">  se realizó la entrega de 17 viviendas en la modalidad de usada once (11) y en vivienda nueva seis (6) de los cuales, tres (3) corresponden a la población reasentada por obra pública, nueve (9) a población damnificada por desastre y cinco (5) a población de demanda libre .es importante aclarar que estas viviendas fueron las que tenían viabilidad técnica por parte de la subdirección de dotación y viabilidad jurídica para el presente mes.durante el mes de </t>
    </r>
    <r>
      <rPr>
        <b/>
        <u val="single"/>
        <sz val="7"/>
        <color indexed="8"/>
        <rFont val="Calibri"/>
        <family val="2"/>
      </rPr>
      <t>diciembre</t>
    </r>
    <r>
      <rPr>
        <sz val="7"/>
        <color indexed="8"/>
        <rFont val="Calibri"/>
        <family val="2"/>
      </rPr>
      <t xml:space="preserve"> se realizó la entrega de 23 viviendas en la modalidad de usada quince (15) y en vivienda nueva ocho (8) de los cuales, cinco (5) corresponden a la población reasentada por obra pública, diez (10) a población damnificada por desastre, seis (6) a población de demanda libre y dos (2) a población desplazada vivienda gratuita .es importante aclarar que estas viviendas fueron las que tenían viabilidad técnica por parte de la subdirección de dotación y viabilidad jurídica para el presente mes</t>
    </r>
  </si>
  <si>
    <r>
      <rPr>
        <b/>
        <u val="single"/>
        <sz val="7"/>
        <color indexed="8"/>
        <rFont val="Calibri"/>
        <family val="2"/>
      </rPr>
      <t xml:space="preserve">Mayo </t>
    </r>
    <r>
      <rPr>
        <sz val="7"/>
        <color indexed="8"/>
        <rFont val="Calibri"/>
        <family val="2"/>
      </rPr>
      <t xml:space="preserve">se realizó la asignación de 6 subsidios de vivienda en la modalidad usada para la población reasentada por riesgo, desastre o calamidad. cinco de ellas con imputación de recurso al encargo fiduciario, debido a que este se trasnfirio el año pasado a la fiducia; la otra asignación se realizo con imputación a disponibilidad presupuestal año 2019, en el formato adjunto se relacionan los beneficiarios, asi mismo en el sistema de información sifi pueden consultarse cada una de estas. </t>
    </r>
    <r>
      <rPr>
        <b/>
        <u val="single"/>
        <sz val="7"/>
        <color indexed="8"/>
        <rFont val="Calibri"/>
        <family val="2"/>
      </rPr>
      <t>Junio</t>
    </r>
    <r>
      <rPr>
        <sz val="7"/>
        <color indexed="8"/>
        <rFont val="Calibri"/>
        <family val="2"/>
      </rPr>
      <t xml:space="preserve">  Durante este mes no se presentaron asignaciones de subsidio municipal de vivienda para esta población.  </t>
    </r>
    <r>
      <rPr>
        <b/>
        <u val="single"/>
        <sz val="7"/>
        <color indexed="8"/>
        <rFont val="Calibri"/>
        <family val="2"/>
      </rPr>
      <t xml:space="preserve"> Julio </t>
    </r>
    <r>
      <rPr>
        <sz val="7"/>
        <color indexed="8"/>
        <rFont val="Calibri"/>
        <family val="2"/>
      </rPr>
      <t>Durante este mes se realizaron un total de 21 asignaciones para población en condición de riesgo, desastre o calamidad de los cuales 3 fueron en la modalidad de vivienda usada, 2 con recurso de fiducia y uno de POAI 2019, los 18 restantes se asignaron en la modalidad de vivienda nueva 11 en el proyecto mirador de la cascada y 7 en el proyecto montaña bl 8 Para el mes de</t>
    </r>
    <r>
      <rPr>
        <b/>
        <sz val="7"/>
        <color indexed="8"/>
        <rFont val="Calibri"/>
        <family val="2"/>
      </rPr>
      <t xml:space="preserve"> A</t>
    </r>
    <r>
      <rPr>
        <b/>
        <u val="single"/>
        <sz val="7"/>
        <color indexed="8"/>
        <rFont val="Calibri"/>
        <family val="2"/>
      </rPr>
      <t>gosto</t>
    </r>
    <r>
      <rPr>
        <sz val="7"/>
        <color indexed="8"/>
        <rFont val="Calibri"/>
        <family val="2"/>
      </rPr>
      <t xml:space="preserve"> se realizaron 66 asignaciones de subsidio de vivienda definitiva para la población de riesgo, desastre o calamidad. Tres en la modalidad de vivienda usada y 60 en la modalidad de vivienda nueva en los proyectos habitacionales mirador de la cascada y montaña bl 8. Los recursos de la vivienda usada provienen tres de fiducias y tres de la vigencia 2019 Para el mes de </t>
    </r>
    <r>
      <rPr>
        <b/>
        <u val="single"/>
        <sz val="7"/>
        <color indexed="8"/>
        <rFont val="Calibri"/>
        <family val="2"/>
      </rPr>
      <t>septiembre</t>
    </r>
    <r>
      <rPr>
        <sz val="7"/>
        <color indexed="8"/>
        <rFont val="Calibri"/>
        <family val="2"/>
      </rPr>
      <t xml:space="preserve"> se realizó la asignación de un total de 42 subsidios de vivienda definitiva para la población de riesgo y desastre , de los cuales 3 pertenecen a la modalidad de vivienda usada y 39 a la modalidad de vivienda nueva en los proyectos mirador de la cascada y montaña bloque 8; sin embargo, se registran 31 en la meta, debido a que en el mes de julio se registraron 21 asignaciones y de estas 18 fueron de vivienda nueva, pero desde la subdirección jurídica informan mediante correo electrónico el 02 de octubre que se deben anular 11, las cuales ya fueron registrados en el mes de agosto con otro número de resolución. </t>
    </r>
    <r>
      <rPr>
        <b/>
        <u val="single"/>
        <sz val="7"/>
        <color indexed="8"/>
        <rFont val="Calibri"/>
        <family val="2"/>
      </rPr>
      <t>Octubre</t>
    </r>
    <r>
      <rPr>
        <sz val="7"/>
        <color indexed="8"/>
        <rFont val="Calibri"/>
        <family val="2"/>
      </rPr>
      <t xml:space="preserve"> de 2019 fueron asignados con smv 48 hogares de l población de riesgo de las cuales 43 fueron en la modalidad de vivienda nueva en los proyectos mirador de la cascad y montaña bloque ocho, 5 en la modalidad de vivienda usada de las cuales 3 fueron con recursos de la vigencia actual y 2 de fiducia. para el mes de</t>
    </r>
    <r>
      <rPr>
        <b/>
        <u val="single"/>
        <sz val="7"/>
        <color indexed="8"/>
        <rFont val="Calibri"/>
        <family val="2"/>
      </rPr>
      <t xml:space="preserve"> noviembre</t>
    </r>
    <r>
      <rPr>
        <sz val="7"/>
        <color indexed="8"/>
        <rFont val="Calibri"/>
        <family val="2"/>
      </rPr>
      <t xml:space="preserve"> se asignaron un total de doce (12) subsidios municipales de vivienda para la población de riesgo, desastre o emergencia; de estos, tres (3) pertenecen a la modalidad de vivienda usada y nueve (9) a la modalidad de vivienda nueva de los cuales dos (2) fueron para el proyecto montaña bloque 8 y siete (7) para el proyecto mirador de la cascada.Para el mes de </t>
    </r>
    <r>
      <rPr>
        <b/>
        <sz val="7"/>
        <color indexed="8"/>
        <rFont val="Calibri"/>
        <family val="2"/>
      </rPr>
      <t>D</t>
    </r>
    <r>
      <rPr>
        <b/>
        <u val="single"/>
        <sz val="7"/>
        <color indexed="8"/>
        <rFont val="Calibri"/>
        <family val="2"/>
      </rPr>
      <t>iciembre</t>
    </r>
    <r>
      <rPr>
        <sz val="7"/>
        <color indexed="8"/>
        <rFont val="Calibri"/>
        <family val="2"/>
      </rPr>
      <t xml:space="preserve"> se realizó la asignación de ocho (8) subsidios de vivienda definitiva para la población de riesgo y desastre, de estos una pertenece a la modalidad de vivienda usada de la actual vigencia y siete (7) a la modalidad de vivienda nueva de los proyectos montaña bl 8 y mirador de la cascada.</t>
    </r>
  </si>
  <si>
    <r>
      <rPr>
        <b/>
        <u val="single"/>
        <sz val="7"/>
        <color indexed="8"/>
        <rFont val="Calibri"/>
        <family val="2"/>
      </rPr>
      <t xml:space="preserve"> Septiembre</t>
    </r>
    <r>
      <rPr>
        <sz val="7"/>
        <color indexed="8"/>
        <rFont val="Calibri"/>
        <family val="2"/>
      </rPr>
      <t xml:space="preserve"> se logró el registro de cinco (5) resoluciones individuales de cesión a título gratuito que benefician a 8 víctimas de desplazamiento forzado en 10 u.v., relacionadas así: Hernol De Jesús Quintero Gonzalez c.c. 3480824, Maria Lucelli Gomez Sepulveda c.c. 21742443 con (3 u.v.), Patricia Quintero Gomez c.c. 43638149 con (1 u.v.), resolución sss201950058341; Cristian Felipe Osorio Giraldo c.c. 1214747313, resolución sss201950058339 con (1 u.v.); Alba Leticia Zuluaga Ramirez c.c. 43702686 con (1 u.v.), Luz Miriam Oquendo Uñates c.c. 43730667 con (2 u.v.) según resolución sss201950058866; Barbara Lopez c.c. 32405855, resolución SSS201950058342 CON (1 U.V.); Y Maria Nelly Blandón Maturana C.C. 42888041, Resolución SSS201950058355 CON (1 U.V.)</t>
    </r>
    <r>
      <rPr>
        <b/>
        <u val="single"/>
        <sz val="7"/>
        <color indexed="8"/>
        <rFont val="Calibri"/>
        <family val="2"/>
      </rPr>
      <t xml:space="preserve"> Octubre</t>
    </r>
    <r>
      <rPr>
        <sz val="7"/>
        <color indexed="8"/>
        <rFont val="Calibri"/>
        <family val="2"/>
      </rPr>
      <t xml:space="preserve"> se logró el registro de dos (2) resoluciones individuales de cesión a título gratuito que benefician a 2 víctimas de desplazamiento forzado en 2 u.v., relacionadas así: María Heroína Cardona Duarte c.c. 32276564 resolución sss201950071284 con (1 u.v.) y Clara Rosa Ciro Ciro c.c. 39439557 resolución sss201950071331 con (1 u.v.) </t>
    </r>
    <r>
      <rPr>
        <b/>
        <u val="single"/>
        <sz val="7"/>
        <color indexed="8"/>
        <rFont val="Calibri"/>
        <family val="2"/>
      </rPr>
      <t>Noviembre</t>
    </r>
    <r>
      <rPr>
        <sz val="7"/>
        <color indexed="8"/>
        <rFont val="Calibri"/>
        <family val="2"/>
      </rPr>
      <t xml:space="preserve"> Para este mes no se reportan victimas debido a que se cumplió con la meta de 223 unidades prediales con una sobre ejecución de 4 unidades prediales mas; para un total de 227 u.p. </t>
    </r>
    <r>
      <rPr>
        <b/>
        <u val="single"/>
        <sz val="7"/>
        <color indexed="8"/>
        <rFont val="Calibri"/>
        <family val="2"/>
      </rPr>
      <t xml:space="preserve">Diciembre: </t>
    </r>
    <r>
      <rPr>
        <sz val="7"/>
        <color indexed="8"/>
        <rFont val="Calibri"/>
        <family val="2"/>
      </rPr>
      <t>Para diciembre no se reportan víctimas debido a que se cumplió con la meta del cuatrienio de 223 unidades prediales desde el mes de octubre con una sobre ejecución de 4 unidades prediales más; para un total de 227 u.p.</t>
    </r>
  </si>
  <si>
    <r>
      <rPr>
        <b/>
        <sz val="7"/>
        <color indexed="63"/>
        <rFont val="Calibri"/>
        <family val="2"/>
      </rPr>
      <t>En el mes de marzo</t>
    </r>
    <r>
      <rPr>
        <sz val="7"/>
        <color indexed="63"/>
        <rFont val="Calibri"/>
        <family val="2"/>
      </rPr>
      <t>, se asignó un (01) subsidio municipal de vivienda nueva para este tipo de población</t>
    </r>
    <r>
      <rPr>
        <b/>
        <u val="single"/>
        <sz val="7"/>
        <color indexed="63"/>
        <rFont val="Calibri"/>
        <family val="2"/>
      </rPr>
      <t>. Abril</t>
    </r>
    <r>
      <rPr>
        <sz val="7"/>
        <color indexed="63"/>
        <rFont val="Calibri"/>
        <family val="2"/>
      </rPr>
      <t xml:space="preserve"> , no se evidencia asignación de subsidio municipal de vivienda para población desplazada; lo anterior se debe a la baja oferta institucional frente a este tipo de población.</t>
    </r>
    <r>
      <rPr>
        <b/>
        <u val="single"/>
        <sz val="7"/>
        <color indexed="63"/>
        <rFont val="Calibri"/>
        <family val="2"/>
      </rPr>
      <t xml:space="preserve"> Mayo </t>
    </r>
    <r>
      <rPr>
        <sz val="7"/>
        <color indexed="63"/>
        <rFont val="Calibri"/>
        <family val="2"/>
      </rPr>
      <t xml:space="preserve"> de 2019, no se evidencia asignación de subsidio municipal de vivienda para población desplazada; lo anterior se debe a la baja oferta institucional frente a este tipo de población.</t>
    </r>
    <r>
      <rPr>
        <b/>
        <u val="single"/>
        <sz val="7"/>
        <color indexed="63"/>
        <rFont val="Calibri"/>
        <family val="2"/>
      </rPr>
      <t xml:space="preserve"> Junio</t>
    </r>
    <r>
      <rPr>
        <sz val="7"/>
        <color indexed="63"/>
        <rFont val="Calibri"/>
        <family val="2"/>
      </rPr>
      <t xml:space="preserve"> de 2019, no se reporta asignación de subsidio municipal de vivienda nueva para población víctima de desplazamiento forzado; lo anterior se debe a la baja oferta institucional frente a este tipo de población.Para el mes de</t>
    </r>
    <r>
      <rPr>
        <b/>
        <u val="single"/>
        <sz val="7"/>
        <color indexed="63"/>
        <rFont val="Calibri"/>
        <family val="2"/>
      </rPr>
      <t xml:space="preserve"> julio</t>
    </r>
    <r>
      <rPr>
        <sz val="7"/>
        <color indexed="63"/>
        <rFont val="Calibri"/>
        <family val="2"/>
      </rPr>
      <t xml:space="preserve"> de 2019, se asignaron 3 subsidios a población víctima de desplazamiento forzado, en el proyecto institucional mirador de la cascada. 
Para el mes de </t>
    </r>
    <r>
      <rPr>
        <b/>
        <u val="single"/>
        <sz val="7"/>
        <color indexed="63"/>
        <rFont val="Calibri"/>
        <family val="2"/>
      </rPr>
      <t>Agosto</t>
    </r>
    <r>
      <rPr>
        <sz val="7"/>
        <color indexed="63"/>
        <rFont val="Calibri"/>
        <family val="2"/>
      </rPr>
      <t xml:space="preserve"> de 2019, se asignaron 14 subsidios a población víctima de desplazamiento forzado, en los proyectos institucionales de mirador de la cascada y montaña bloque 8; de conformidad con el archivo adjunto.Para el mes de</t>
    </r>
    <r>
      <rPr>
        <b/>
        <u val="single"/>
        <sz val="7"/>
        <color indexed="63"/>
        <rFont val="Calibri"/>
        <family val="2"/>
      </rPr>
      <t xml:space="preserve"> septiembre </t>
    </r>
    <r>
      <rPr>
        <sz val="7"/>
        <color indexed="63"/>
        <rFont val="Calibri"/>
        <family val="2"/>
      </rPr>
      <t>de 2019, se asignaron 20 subsidios de vivienda nueva a población víctima de desplazamiento forzado, en los proyectos institucionales de mirador de la cascada y montaña bloque 8; de conformidad con el archivo adjunto.</t>
    </r>
    <r>
      <rPr>
        <b/>
        <u val="single"/>
        <sz val="7"/>
        <color indexed="63"/>
        <rFont val="Calibri"/>
        <family val="2"/>
      </rPr>
      <t xml:space="preserve"> Octubre</t>
    </r>
    <r>
      <rPr>
        <sz val="7"/>
        <color indexed="63"/>
        <rFont val="Calibri"/>
        <family val="2"/>
      </rPr>
      <t xml:space="preserve"> Para el mes de octubre de 2019, se asignaron 20 subsidios de vivienda nueva a población víctima de desplazamiento forzado, en los proyectos institucionales de mirador de la cascada y montaña bloque 8; de conformidad con el archivo adjunto.para el mes de </t>
    </r>
    <r>
      <rPr>
        <b/>
        <u val="single"/>
        <sz val="7"/>
        <color indexed="63"/>
        <rFont val="Calibri"/>
        <family val="2"/>
      </rPr>
      <t xml:space="preserve">noviembre </t>
    </r>
    <r>
      <rPr>
        <sz val="7"/>
        <color indexed="63"/>
        <rFont val="Calibri"/>
        <family val="2"/>
      </rPr>
      <t xml:space="preserve">de 2019, se asignaron 3 subsidios de vivienda nueva a población víctima de desplazamiento forzado, en los proyectos institucionales de mirador de la cascada y montaña bloque 8; de conformidad con el archivo adjunto. </t>
    </r>
    <r>
      <rPr>
        <b/>
        <u val="single"/>
        <sz val="7"/>
        <color indexed="63"/>
        <rFont val="Calibri"/>
        <family val="2"/>
      </rPr>
      <t>Diciembre:</t>
    </r>
    <r>
      <rPr>
        <sz val="7"/>
        <color indexed="63"/>
        <rFont val="Calibri"/>
        <family val="2"/>
      </rPr>
      <t xml:space="preserve"> Para el mes de diciembre de 2019, se asignaron 3 subsidios de vivienda nueva a población víctima de desplazamiento forzado, en los proyectos institucionales de mirador de la cascada y montaña bloque 8
</t>
    </r>
  </si>
  <si>
    <r>
      <t xml:space="preserve">Para el mes de </t>
    </r>
    <r>
      <rPr>
        <b/>
        <u val="single"/>
        <sz val="7"/>
        <color indexed="8"/>
        <rFont val="Calibri"/>
        <family val="2"/>
      </rPr>
      <t>octubre</t>
    </r>
    <r>
      <rPr>
        <sz val="7"/>
        <color indexed="8"/>
        <rFont val="Calibri"/>
        <family val="2"/>
      </rPr>
      <t xml:space="preserve"> de 2019, asignaron 141 subsidios de vivienda nueva. la alta ejecución, tal como se puede apreciar en el archivo adjunto, corresponde por un lado, a la gran oferta de población de demanda libre, muchos de ellos proyectos privados, en el marco de los convenios vigentes con las cajas de compensación familiar, y otros beneficiarios del proyecto institucional "Arboleda de San Antonio", también de población demanda libre en virtud del convenio de asociación suscrito entre el Isvimed y la caja de compensación familiar Comfenalco Antioquia; y por otro lado, parte de éstos 141 subsidios asignados corresponden a los proyectos institucionales de montaña bloque 8 y mirador de la cascada.
Adicionalmente se realizó cruce de la consolidación de las bases de datos: 6.5.3.1.1.vivienda nueva, 6.5.2.1.1._riesgo y 6.5.2.2.1_vivienda definitiva arrendamiento temporal, donde se identificaban 78 unidades correspondientes a vivienda nueva.Para el mes d</t>
    </r>
    <r>
      <rPr>
        <b/>
        <u val="single"/>
        <sz val="7"/>
        <color indexed="8"/>
        <rFont val="Calibri"/>
        <family val="2"/>
      </rPr>
      <t xml:space="preserve">e Noviembre </t>
    </r>
    <r>
      <rPr>
        <sz val="7"/>
        <color indexed="8"/>
        <rFont val="Calibri"/>
        <family val="2"/>
      </rPr>
      <t xml:space="preserve">de 2019, se asignaron 96 subsidios de vivienda nueva. la alta ejecución, tal como se puede apreciar en el archivo adjunto, corresponde por un lado, a la gran oferta de población de demanda libre, muchos de ellos proyectos privados, en el marco de los convenios vigentes con las cajas de compensación familiar, y otros beneficiarios del proyecto institucional "Arboleda de San Antonio", también de población demanda libre en virtud del convenio de asociación suscrito entre el Isvimed y la Caja de Compensación Familiar Comfenalco Antioquia; y por otro lado, parte de éstos 96 subsidios asignados corresponden a los proyectos institucionales de montaña bloque 8 y mirador de la cascada, cabe decir que se hace cruce para discriminar los subsidios que fueron reportados de vivienda nueva arrendamiento temporal los que corresponden a 12 que ya fueron medidos en otro indicador para un total de vivienda nueva para el mes de noviembre de 84 subsidios asignados. </t>
    </r>
    <r>
      <rPr>
        <b/>
        <u val="single"/>
        <sz val="7"/>
        <color indexed="8"/>
        <rFont val="Calibri"/>
        <family val="2"/>
      </rPr>
      <t xml:space="preserve">Diciembre: </t>
    </r>
    <r>
      <rPr>
        <sz val="7"/>
        <color indexed="8"/>
        <rFont val="Calibri"/>
        <family val="2"/>
      </rPr>
      <t>Para el mes de diciembre de 2019, se asignaron 49 subsidios de vivienda nueva. Tal como se puede apreciar en el archivo adjunto, las asignaciones corresponden por un lado, a población demanda libre, muchos de ellos proyectos privados, en el marco de los convenios vigentes con las cajas de compensación familiar, y otros beneficiarios del proyecto institucional "Arboleda de San Antonio", también de población demanda libre en virtud del convenio de asociación suscrito entre el Isvimed y la caja de compensación familiar Comfenalco Antioquia; y por otro lado, parte de éstos 49 subsidios asignados corresponden a los proyectos institucionales de Montaña bloque 8 y Mirador de la Cascada.</t>
    </r>
    <r>
      <rPr>
        <sz val="7"/>
        <color indexed="8"/>
        <rFont val="Calibri"/>
        <family val="2"/>
      </rPr>
      <t xml:space="preserve">
</t>
    </r>
  </si>
  <si>
    <r>
      <rPr>
        <b/>
        <u val="single"/>
        <sz val="7"/>
        <color indexed="8"/>
        <rFont val="Calibri"/>
        <family val="2"/>
      </rPr>
      <t>Enero</t>
    </r>
    <r>
      <rPr>
        <sz val="7"/>
        <color indexed="8"/>
        <rFont val="Calibri"/>
        <family val="2"/>
      </rPr>
      <t xml:space="preserve"> 2019 este indicador no presenta avance debido a que con el equipo técnico que ingresó a partir del 15 de enero (4 personas) se debían atender actas de observación enviadas por curaduría que requerían atención inmediata por vencimiento de términos. Una vez atendidas las actas esto le permitiría a curaduría emitir las resoluciones de los trámites que quedaron radicados en el 2018 pendientes por resolución de reconocimiento. </t>
    </r>
    <r>
      <rPr>
        <b/>
        <u val="single"/>
        <sz val="7"/>
        <color indexed="8"/>
        <rFont val="Calibri"/>
        <family val="2"/>
      </rPr>
      <t xml:space="preserve">Febrero </t>
    </r>
    <r>
      <rPr>
        <sz val="7"/>
        <color indexed="8"/>
        <rFont val="Calibri"/>
        <family val="2"/>
      </rPr>
      <t>se aporta el número de unidades de vivienda reconocidas mediante resolución de curaduria durante el mes de febrero, (255 UV) y no se tiene en cuenta el cruce con la base de datos suministrada por EPM.</t>
    </r>
    <r>
      <rPr>
        <b/>
        <u val="single"/>
        <sz val="7"/>
        <color indexed="8"/>
        <rFont val="Calibri"/>
        <family val="2"/>
      </rPr>
      <t>En marzo</t>
    </r>
    <r>
      <rPr>
        <sz val="7"/>
        <color indexed="8"/>
        <rFont val="Calibri"/>
        <family val="2"/>
      </rPr>
      <t xml:space="preserve">, se reconocieron 176 unidades de vivienda con resolución emitida por curaduría, las cuales corresponden al indicador institucional de reconocimiento de edificaciones. Las demás se incluyen en el indicador de presupuesto participativo del 2018, 2 unidades de vivienda de la comuna 2. </t>
    </r>
    <r>
      <rPr>
        <b/>
        <u val="single"/>
        <sz val="7"/>
        <color indexed="8"/>
        <rFont val="Calibri"/>
        <family val="2"/>
      </rPr>
      <t>Abril</t>
    </r>
    <r>
      <rPr>
        <sz val="7"/>
        <color indexed="8"/>
        <rFont val="Calibri"/>
        <family val="2"/>
      </rPr>
      <t xml:space="preserve">  Para este indicador se aporta el número de unidades de vivienda reconocidas mediante resolución de curaduria durante el mes de abril, (418 uv). se adjunta cruce con la base de datos suministrada por EPM. </t>
    </r>
    <r>
      <rPr>
        <b/>
        <u val="single"/>
        <sz val="7"/>
        <color indexed="8"/>
        <rFont val="Calibri"/>
        <family val="2"/>
      </rPr>
      <t xml:space="preserve">Mayo </t>
    </r>
    <r>
      <rPr>
        <sz val="7"/>
        <color indexed="8"/>
        <rFont val="Calibri"/>
        <family val="2"/>
      </rPr>
      <t xml:space="preserve">Para este indicador se aporta el número de unidades de vivienda reconocidas mediante resolución de curaduría durante el mes de mayo, (644 uv). se adjunta cruce con la base de datos suministrada por EPM. </t>
    </r>
    <r>
      <rPr>
        <b/>
        <u val="single"/>
        <sz val="7"/>
        <color indexed="8"/>
        <rFont val="Calibri"/>
        <family val="2"/>
      </rPr>
      <t>Junio</t>
    </r>
    <r>
      <rPr>
        <sz val="7"/>
        <color indexed="8"/>
        <rFont val="Calibri"/>
        <family val="2"/>
      </rPr>
      <t xml:space="preserve">  Para este indicador se aporta el número de unidades de vivienda reconocidas mediante resolución de curaduría durante el mes de junio, (410 UV). Adicionalmente se reportaran 3108 unidades de vivienda del año 2016 que no habían sido reportadas en este indicador, para un total en el mes de junio de 3518 unidades de vivienda. Se adjunta el último cruce realizado con la base de datos suministrada por EPM. para el mes de </t>
    </r>
    <r>
      <rPr>
        <b/>
        <u val="single"/>
        <sz val="7"/>
        <color indexed="8"/>
        <rFont val="Calibri"/>
        <family val="2"/>
      </rPr>
      <t xml:space="preserve">Julio </t>
    </r>
    <r>
      <rPr>
        <sz val="7"/>
        <color indexed="8"/>
        <rFont val="Calibri"/>
        <family val="2"/>
      </rPr>
      <t xml:space="preserve">se aporta el número de unidades de vivienda reconocidas mediante resolución de curaduría durante el mes de julio, (104 UV). se adjunta cruce con la base de datos suministrada por EPM. </t>
    </r>
    <r>
      <rPr>
        <b/>
        <u val="single"/>
        <sz val="7"/>
        <color indexed="8"/>
        <rFont val="Calibri"/>
        <family val="2"/>
      </rPr>
      <t>Agosto,</t>
    </r>
    <r>
      <rPr>
        <sz val="7"/>
        <color indexed="8"/>
        <rFont val="Calibri"/>
        <family val="2"/>
      </rPr>
      <t xml:space="preserve"> para este indicador se aporta el número de unidades de vivienda reconocidas mediante resolución de curaduría durante el mes de agosto, (390 uv). se adjunta base de datos con las unidades de vivienda reconocidas.</t>
    </r>
    <r>
      <rPr>
        <b/>
        <u val="single"/>
        <sz val="7"/>
        <color indexed="8"/>
        <rFont val="Calibri"/>
        <family val="2"/>
      </rPr>
      <t>Septiembre</t>
    </r>
    <r>
      <rPr>
        <sz val="7"/>
        <color indexed="8"/>
        <rFont val="Calibri"/>
        <family val="2"/>
      </rPr>
      <t xml:space="preserve">  se aporta el número de unidades de vivienda reconocidas mediante resolución de curaduría durante el mes de agosto, (392 uv). Se adjunta base de datos con las unidades de vivienda reconocidasDurante el mes de </t>
    </r>
    <r>
      <rPr>
        <b/>
        <u val="single"/>
        <sz val="7"/>
        <color indexed="8"/>
        <rFont val="Calibri"/>
        <family val="2"/>
      </rPr>
      <t>octubre</t>
    </r>
    <r>
      <rPr>
        <sz val="7"/>
        <color indexed="8"/>
        <rFont val="Calibri"/>
        <family val="2"/>
      </rPr>
      <t xml:space="preserve">, se reconocieron 208 unidades de vivienda con resolución emitida por curaduría, las cuales corresponden al indicador institucional de reconocimiento de edificaciones. En el archivo adjunto se relacionan los CBML, unidades de vivienda y números de resolución correspondientes.En </t>
    </r>
    <r>
      <rPr>
        <b/>
        <u val="single"/>
        <sz val="7"/>
        <color indexed="8"/>
        <rFont val="Calibri"/>
        <family val="2"/>
      </rPr>
      <t>Noviembre</t>
    </r>
    <r>
      <rPr>
        <sz val="7"/>
        <color indexed="8"/>
        <rFont val="Calibri"/>
        <family val="2"/>
      </rPr>
      <t xml:space="preserve"> para este indicador se aporta el número de unidades de vivienda reconocidas mediante resolución de curaduría durante el mes de noviembre, (128 uv). se adjunta base de datos con las unidades de vivienda reconocidas.</t>
    </r>
    <r>
      <rPr>
        <b/>
        <u val="single"/>
        <sz val="7"/>
        <color indexed="8"/>
        <rFont val="Calibri"/>
        <family val="2"/>
      </rPr>
      <t xml:space="preserve"> Diciembre: </t>
    </r>
    <r>
      <rPr>
        <sz val="7"/>
        <color indexed="8"/>
        <rFont val="Calibri"/>
        <family val="2"/>
      </rPr>
      <t>Para este indicador se aporta el número de unidades de vivienda reconocidas mediante resolución de curaduría durante el mes de noviembre, (949 uv). se adjunta base de datos con las unidades de vivienda reconocidas.</t>
    </r>
  </si>
  <si>
    <r>
      <rPr>
        <b/>
        <u val="single"/>
        <sz val="7"/>
        <color indexed="8"/>
        <rFont val="Calibri"/>
        <family val="2"/>
      </rPr>
      <t xml:space="preserve"> Abri</t>
    </r>
    <r>
      <rPr>
        <sz val="7"/>
        <color indexed="8"/>
        <rFont val="Calibri"/>
        <family val="2"/>
      </rPr>
      <t xml:space="preserve">l  se logró el registro de nueve (9) resoluciones de cesión a título gratuito, equivalentes a 30 unidades prediales y se dio respuesta a 64 PQRSD. </t>
    </r>
    <r>
      <rPr>
        <b/>
        <u val="single"/>
        <sz val="7"/>
        <color indexed="8"/>
        <rFont val="Calibri"/>
        <family val="2"/>
      </rPr>
      <t xml:space="preserve"> Mayo</t>
    </r>
    <r>
      <rPr>
        <sz val="7"/>
        <color indexed="8"/>
        <rFont val="Calibri"/>
        <family val="2"/>
      </rPr>
      <t xml:space="preserve"> se logró el registro de diecinueve (19) resoluciones de cesión a titulo gratuito, equivalentes a 43 unidades prediales; las cuales, están debidamente individualizadas en nuevo formato adjunto de georreferenciación (codigo f-ge-30) y se dio respuesta a 68 Pqrsd. En</t>
    </r>
    <r>
      <rPr>
        <b/>
        <u val="single"/>
        <sz val="7"/>
        <color indexed="8"/>
        <rFont val="Calibri"/>
        <family val="2"/>
      </rPr>
      <t xml:space="preserve"> Junio</t>
    </r>
    <r>
      <rPr>
        <sz val="7"/>
        <color indexed="8"/>
        <rFont val="Calibri"/>
        <family val="2"/>
      </rPr>
      <t xml:space="preserve"> se logró el registro de veinte (20) resoluciones de cesión a titulo gratuito, equivalentes a 48 unidades prediales; las cuales, están debidamente individualizadas en nuevo formato adjunto de georreferenciación (codigo f-ge-30). se dio respuesta a 53 pqrsd y se participo en tres (3) socializaciones con la comunidad, así: 1- socialización solicitada por la junta de acción comunal barrio popular 2, comuna 1. 2- evento en barrio moravia - tareas pendientes comisión accidental. 3- jornada de atención a la comunidad personaton, barrio la isla, comuna 2.    en el mes de</t>
    </r>
    <r>
      <rPr>
        <b/>
        <u val="single"/>
        <sz val="7"/>
        <color indexed="8"/>
        <rFont val="Calibri"/>
        <family val="2"/>
      </rPr>
      <t xml:space="preserve"> julio</t>
    </r>
    <r>
      <rPr>
        <sz val="7"/>
        <color indexed="8"/>
        <rFont val="Calibri"/>
        <family val="2"/>
      </rPr>
      <t xml:space="preserve"> se logró el registro de veinticinco (25) resoluciones de cesión a titulo gratuito, equivalentes a 52 unidades prediales y se dio respuesta a 64 PQRSD. En el mes de</t>
    </r>
    <r>
      <rPr>
        <b/>
        <u val="single"/>
        <sz val="7"/>
        <color indexed="8"/>
        <rFont val="Calibri"/>
        <family val="2"/>
      </rPr>
      <t xml:space="preserve"> agosto</t>
    </r>
    <r>
      <rPr>
        <sz val="7"/>
        <color indexed="8"/>
        <rFont val="Calibri"/>
        <family val="2"/>
      </rPr>
      <t xml:space="preserve"> se logró el registro de catorce (14) resoluciones de cesión a título gratuito, equivalentes a 45 unidades prediales y se dio respuesta a 54 PQRSD.
En el mes de </t>
    </r>
    <r>
      <rPr>
        <b/>
        <u val="single"/>
        <sz val="7"/>
        <color indexed="8"/>
        <rFont val="Calibri"/>
        <family val="2"/>
      </rPr>
      <t>septiembre</t>
    </r>
    <r>
      <rPr>
        <sz val="7"/>
        <color indexed="8"/>
        <rFont val="Calibri"/>
        <family val="2"/>
      </rPr>
      <t xml:space="preserve"> se logró el registro de veintitrés (23) resoluciones de cesión a título gratuito, equivalentes a 60 unidades prediales y se dio respuesta a 58 PQRSD. </t>
    </r>
    <r>
      <rPr>
        <b/>
        <u val="single"/>
        <sz val="7"/>
        <color indexed="8"/>
        <rFont val="Calibri"/>
        <family val="2"/>
      </rPr>
      <t>Octubre</t>
    </r>
    <r>
      <rPr>
        <sz val="7"/>
        <color indexed="8"/>
        <rFont val="Calibri"/>
        <family val="2"/>
      </rPr>
      <t xml:space="preserve"> en el mes de octubre se logró el registro de cuarenta y ocho (48) resoluciones de cesión a título gratuito, equivalentes a 120 unidades prediales y se dio respuesta a 70 PQRSD. en el mes de N</t>
    </r>
    <r>
      <rPr>
        <b/>
        <u val="single"/>
        <sz val="7"/>
        <color indexed="8"/>
        <rFont val="Calibri"/>
        <family val="2"/>
      </rPr>
      <t>oviembre</t>
    </r>
    <r>
      <rPr>
        <sz val="7"/>
        <color indexed="8"/>
        <rFont val="Calibri"/>
        <family val="2"/>
      </rPr>
      <t xml:space="preserve"> se logró el registro de veinte (20) resoluciones de cesión a titulo gratuito, equivalentes a 48 unidades prediales y se dio respuesta a 22 pqrsd.</t>
    </r>
    <r>
      <rPr>
        <b/>
        <u val="single"/>
        <sz val="7"/>
        <color indexed="8"/>
        <rFont val="Calibri"/>
        <family val="2"/>
      </rPr>
      <t xml:space="preserve"> Diciembre:</t>
    </r>
    <r>
      <rPr>
        <sz val="7"/>
        <color indexed="8"/>
        <rFont val="Calibri"/>
        <family val="2"/>
      </rPr>
      <t xml:space="preserve"> En el mes de diciembre se logró el registro de 64 resoluciones de cesión a título gratuito, equivalentes a 177 unidades prediales y se dio respuesta a 38 pqrsd.
</t>
    </r>
  </si>
  <si>
    <r>
      <rPr>
        <b/>
        <u val="single"/>
        <sz val="7"/>
        <color indexed="8"/>
        <rFont val="Calibri"/>
        <family val="2"/>
      </rPr>
      <t xml:space="preserve"> Junio</t>
    </r>
    <r>
      <rPr>
        <sz val="7"/>
        <color indexed="8"/>
        <rFont val="Calibri"/>
        <family val="2"/>
      </rPr>
      <t xml:space="preserve"> se reporta por parte de Comfama 52 hogares de demanda libre que acceden a vivienda nueva y Comfenalco reporta 32 hogares, para un total de 84 hogares de demanda libre. en el mes de j</t>
    </r>
    <r>
      <rPr>
        <b/>
        <u val="single"/>
        <sz val="7"/>
        <color indexed="8"/>
        <rFont val="Calibri"/>
        <family val="2"/>
      </rPr>
      <t xml:space="preserve">ulio </t>
    </r>
    <r>
      <rPr>
        <sz val="7"/>
        <color indexed="8"/>
        <rFont val="Calibri"/>
        <family val="2"/>
      </rPr>
      <t xml:space="preserve">72 hogares accedieron a vivienda nuevo en proyectos de alianza con el sector privado, de los cuales 40 corresponden a alianza con la caja de compensación Comfama y 32 con la caja de compensación Comfenalco. </t>
    </r>
    <r>
      <rPr>
        <b/>
        <u val="single"/>
        <sz val="7"/>
        <color indexed="8"/>
        <rFont val="Calibri"/>
        <family val="2"/>
      </rPr>
      <t>Agosto</t>
    </r>
    <r>
      <rPr>
        <sz val="7"/>
        <color indexed="8"/>
        <rFont val="Calibri"/>
        <family val="2"/>
      </rPr>
      <t xml:space="preserve">  Durante el mes de agosto de 2019 se reportaron 44 hogares a los cuales se les asignó subsidios para acceder a vivienda nueva en proyectos de alianza con el sector privado de los cuales 35 fueron reportados por la caja de compensación Comfama y 9 por la caja de compensación Comfenalco.  </t>
    </r>
    <r>
      <rPr>
        <b/>
        <u val="single"/>
        <sz val="7"/>
        <color indexed="8"/>
        <rFont val="Calibri"/>
        <family val="2"/>
      </rPr>
      <t>Septiembre</t>
    </r>
    <r>
      <rPr>
        <sz val="7"/>
        <color indexed="8"/>
        <rFont val="Calibri"/>
        <family val="2"/>
      </rPr>
      <t xml:space="preserve"> se reportaron 50 hogares de demanda libre que acceden a vivienda nueva en proyectos de la alianza con el sector privado, de los cuales 39 fueron reportados por la caja de compensación famil</t>
    </r>
    <r>
      <rPr>
        <sz val="7"/>
        <color indexed="8"/>
        <rFont val="Calibri"/>
        <family val="2"/>
      </rPr>
      <t>iar Comfama y 11 por la caja de compensación familiar Comfenalco</t>
    </r>
    <r>
      <rPr>
        <u val="single"/>
        <sz val="7"/>
        <color indexed="8"/>
        <rFont val="Calibri"/>
        <family val="2"/>
      </rPr>
      <t xml:space="preserve"> Octubre</t>
    </r>
    <r>
      <rPr>
        <sz val="7"/>
        <color indexed="8"/>
        <rFont val="Calibri"/>
        <family val="2"/>
      </rPr>
      <t xml:space="preserve"> En el mes de octubre se reportaron 88 hogares de demanda libre que acceden a vivienda nueva en proyectos de alianza con el sector privadoEn el mes de N</t>
    </r>
    <r>
      <rPr>
        <b/>
        <u val="single"/>
        <sz val="7"/>
        <color indexed="8"/>
        <rFont val="Calibri"/>
        <family val="2"/>
      </rPr>
      <t>oviembre</t>
    </r>
    <r>
      <rPr>
        <sz val="7"/>
        <color indexed="8"/>
        <rFont val="Calibri"/>
        <family val="2"/>
      </rPr>
      <t xml:space="preserve"> se reportaron 75 hogares de demanda libre que acceden a vivienda nueva en proyectos de alianza con el sector privado.</t>
    </r>
    <r>
      <rPr>
        <b/>
        <u val="single"/>
        <sz val="7"/>
        <color indexed="8"/>
        <rFont val="Calibri"/>
        <family val="2"/>
      </rPr>
      <t xml:space="preserve"> Diciembre: </t>
    </r>
    <r>
      <rPr>
        <sz val="7"/>
        <color indexed="8"/>
        <rFont val="Calibri"/>
        <family val="2"/>
      </rPr>
      <t>En el mes de diciembre se reportaron 41 hogares de demanda libre que acceden a vivienda nueva en proyectos de alianza con el sector privado</t>
    </r>
  </si>
  <si>
    <r>
      <rPr>
        <b/>
        <u val="single"/>
        <sz val="7"/>
        <color indexed="8"/>
        <rFont val="Calibri"/>
        <family val="2"/>
      </rPr>
      <t xml:space="preserve"> Octubre </t>
    </r>
    <r>
      <rPr>
        <sz val="7"/>
        <color indexed="8"/>
        <rFont val="Calibri"/>
        <family val="2"/>
      </rPr>
      <t>ingresaron cinco (5) hogares nuevos al proyecto de arrendamiento temporal, para un acumulado de tres mil trecientos dieciocho (3318) y un total de hogares activos de tres mil setenta y siete (3077). Continúa siendo poco el número de hogares que ingresan al proyecto.Para el mes de N</t>
    </r>
    <r>
      <rPr>
        <b/>
        <u val="single"/>
        <sz val="7"/>
        <color indexed="8"/>
        <rFont val="Calibri"/>
        <family val="2"/>
      </rPr>
      <t>oviembre</t>
    </r>
    <r>
      <rPr>
        <sz val="7"/>
        <color indexed="8"/>
        <rFont val="Calibri"/>
        <family val="2"/>
      </rPr>
      <t xml:space="preserve"> se registraron once (11) hogares nuevos con subsidio de arrendamiento temporal. para un acumulado de tres mil trecientos veintinueve (3329) hogares atendidos durante el año y para el mes de noviembre un total de activos de tres mil sesenta y seis (3066) hogares , continúa siendo un promedio bajo en relación con la cantidad de hogares que son remitidos al proyecto de arrendamiento temporal. </t>
    </r>
    <r>
      <rPr>
        <b/>
        <u val="single"/>
        <sz val="7"/>
        <color indexed="8"/>
        <rFont val="Calibri"/>
        <family val="2"/>
      </rPr>
      <t>Diciembre:</t>
    </r>
    <r>
      <rPr>
        <sz val="7"/>
        <color indexed="8"/>
        <rFont val="Calibri"/>
        <family val="2"/>
      </rPr>
      <t xml:space="preserve"> Para el mes de diciembre se registraron siete (7) hogares nuevos con subsidio de arrendamiento temporal. para un acumulado de tres mil trecientos treinta y seis (3336) hogares atendidos durante el año y para el mes de diciembre un total de activos de tres mil sesenta y seis (3066) hogares, continúa siendo un promedio bajo en relación con la cantidad de hogares que son remitidos al proyecto de arrendamiento temporal.</t>
    </r>
  </si>
  <si>
    <r>
      <rPr>
        <b/>
        <u val="single"/>
        <sz val="7"/>
        <color indexed="8"/>
        <rFont val="Calibri"/>
        <family val="2"/>
      </rPr>
      <t>Enero</t>
    </r>
    <r>
      <rPr>
        <sz val="7"/>
        <color indexed="8"/>
        <rFont val="Calibri"/>
        <family val="2"/>
      </rPr>
      <t xml:space="preserve"> 2019 este indicador no presenta avance debido a que con el equipo técnico que ingresó a partir del 15 de enero (4 personas) se debían atender actas de observación enviadas por curaduría que requerían atención inmediata por vencimiento de términos. Una vez atendidas las actas esto le permitiría a curaduría emitir las resoluciones de los trámites que quedaron radicados en el 2018 pendientes por resolución de reconocimiento. </t>
    </r>
    <r>
      <rPr>
        <b/>
        <u val="single"/>
        <sz val="7"/>
        <color indexed="8"/>
        <rFont val="Calibri"/>
        <family val="2"/>
      </rPr>
      <t xml:space="preserve">Febrero </t>
    </r>
    <r>
      <rPr>
        <sz val="7"/>
        <color indexed="8"/>
        <rFont val="Calibri"/>
        <family val="2"/>
      </rPr>
      <t>se aporta el número de unidades de vivienda reconocidas mediante resolución de curaduria durante el mes de febrero, (255 UV) y no se tiene en cuenta el cruce con la base de datos suministrada por EPM.</t>
    </r>
    <r>
      <rPr>
        <b/>
        <u val="single"/>
        <sz val="7"/>
        <color indexed="8"/>
        <rFont val="Calibri"/>
        <family val="2"/>
      </rPr>
      <t>En marzo</t>
    </r>
    <r>
      <rPr>
        <sz val="7"/>
        <color indexed="8"/>
        <rFont val="Calibri"/>
        <family val="2"/>
      </rPr>
      <t xml:space="preserve">, se reconocieron 176 unidades de vivienda con resolución emitida por curaduría, las cuales corresponden al indicador institucional de reconocimiento de edificaciones. Las demás se incluyen en el indicador de presupuesto participativo del 2018, 2 unidades de vivienda de la comuna 2. </t>
    </r>
    <r>
      <rPr>
        <b/>
        <u val="single"/>
        <sz val="7"/>
        <color indexed="8"/>
        <rFont val="Calibri"/>
        <family val="2"/>
      </rPr>
      <t>Abril</t>
    </r>
    <r>
      <rPr>
        <sz val="7"/>
        <color indexed="8"/>
        <rFont val="Calibri"/>
        <family val="2"/>
      </rPr>
      <t xml:space="preserve">  Para este indicador se aporta el número de unidades de vivienda reconocidas mediante resolución de curaduria durante el mes de abril, (418 uv). se adjunta cruce con la base de datos suministrada por EPM. </t>
    </r>
    <r>
      <rPr>
        <b/>
        <u val="single"/>
        <sz val="7"/>
        <color indexed="8"/>
        <rFont val="Calibri"/>
        <family val="2"/>
      </rPr>
      <t xml:space="preserve">Mayo </t>
    </r>
    <r>
      <rPr>
        <sz val="7"/>
        <color indexed="8"/>
        <rFont val="Calibri"/>
        <family val="2"/>
      </rPr>
      <t xml:space="preserve">Para este indicador se aporta el número de unidades de vivienda reconocidas mediante resolución de curaduría durante el mes de mayo, (644 uv). se adjunta cruce con la base de datos suministrada por EPM. </t>
    </r>
    <r>
      <rPr>
        <b/>
        <u val="single"/>
        <sz val="7"/>
        <color indexed="8"/>
        <rFont val="Calibri"/>
        <family val="2"/>
      </rPr>
      <t>Junio</t>
    </r>
    <r>
      <rPr>
        <sz val="7"/>
        <color indexed="8"/>
        <rFont val="Calibri"/>
        <family val="2"/>
      </rPr>
      <t xml:space="preserve">  Para este indicador se aporta el número de unidades de vivienda reconocidas mediante resolución de curaduría durante el mes de junio, (410 UV). Adicionalmente se reportaran 3108 unidades de vivienda del año 2016 que no habían sido reportadas en este indicador, para un total en el mes de junio de 3518 unidades de vivienda. Se adjunta el último cruce realizado con la base de datos suministrada por EPM. para el mes de </t>
    </r>
    <r>
      <rPr>
        <b/>
        <u val="single"/>
        <sz val="7"/>
        <color indexed="8"/>
        <rFont val="Calibri"/>
        <family val="2"/>
      </rPr>
      <t xml:space="preserve">Julio </t>
    </r>
    <r>
      <rPr>
        <sz val="7"/>
        <color indexed="8"/>
        <rFont val="Calibri"/>
        <family val="2"/>
      </rPr>
      <t xml:space="preserve">se aporta el número de unidades de vivienda reconocidas mediante resolución de curaduría durante el mes de julio, (104 UV). se adjunta cruce con la base de datos suministrada por EPM. </t>
    </r>
    <r>
      <rPr>
        <b/>
        <u val="single"/>
        <sz val="7"/>
        <color indexed="8"/>
        <rFont val="Calibri"/>
        <family val="2"/>
      </rPr>
      <t>Agosto,</t>
    </r>
    <r>
      <rPr>
        <sz val="7"/>
        <color indexed="8"/>
        <rFont val="Calibri"/>
        <family val="2"/>
      </rPr>
      <t xml:space="preserve"> para este indicador se aporta el número de unidades de vivienda reconocidas mediante resolución de curaduría durante el mes de agosto, (390 uv). se adjunta base de datos con las unidades de vivienda reconocidas.</t>
    </r>
    <r>
      <rPr>
        <b/>
        <u val="single"/>
        <sz val="7"/>
        <color indexed="8"/>
        <rFont val="Calibri"/>
        <family val="2"/>
      </rPr>
      <t>Septiembre</t>
    </r>
    <r>
      <rPr>
        <sz val="7"/>
        <color indexed="8"/>
        <rFont val="Calibri"/>
        <family val="2"/>
      </rPr>
      <t xml:space="preserve">  se aporta el número de unidades de vivienda reconocidas mediante resolución de curaduría durante el mes de agosto, (392 uv). Se adjunta base de datos con las unidades de vivienda reconocidasDurante el mes de </t>
    </r>
    <r>
      <rPr>
        <b/>
        <u val="single"/>
        <sz val="7"/>
        <color indexed="8"/>
        <rFont val="Calibri"/>
        <family val="2"/>
      </rPr>
      <t>octubre</t>
    </r>
    <r>
      <rPr>
        <sz val="7"/>
        <color indexed="8"/>
        <rFont val="Calibri"/>
        <family val="2"/>
      </rPr>
      <t>, se reconocieron 208 unidades de vivienda con resolución emitida por curaduría, las cuales corresponden al indicador institucional de reconocimiento de edificaciones. En el archivo adjunto se relacionan los CBML, unidades de vivienda y números de resolución correspondientes.Durante el mes de</t>
    </r>
    <r>
      <rPr>
        <b/>
        <u val="single"/>
        <sz val="7"/>
        <color indexed="8"/>
        <rFont val="Calibri"/>
        <family val="2"/>
      </rPr>
      <t xml:space="preserve"> Noviembre</t>
    </r>
    <r>
      <rPr>
        <sz val="7"/>
        <color indexed="8"/>
        <rFont val="Calibri"/>
        <family val="2"/>
      </rPr>
      <t>, se reconocieron 128 unidades de vivienda con resolución emitida por curaduría, las cuales corresponden al indicador institucional de reconocimiento de edificaciones. En el archivo adjunto se relacionan los CBML, unidades de vivienda y números de resolución correspondientes.</t>
    </r>
    <r>
      <rPr>
        <b/>
        <u val="single"/>
        <sz val="7"/>
        <color indexed="8"/>
        <rFont val="Calibri"/>
        <family val="2"/>
      </rPr>
      <t xml:space="preserve"> Diciembre:</t>
    </r>
    <r>
      <rPr>
        <sz val="7"/>
        <color indexed="8"/>
        <rFont val="Calibri"/>
        <family val="2"/>
      </rPr>
      <t xml:space="preserve"> Para este indicador se aporta el número de unidades de vivienda reconocidas mediante resolución de curaduría durante el mes de noviembre, (961 uv). se adjunta base de datos con las unidades de vivienda reconocidas.</t>
    </r>
  </si>
  <si>
    <r>
      <rPr>
        <b/>
        <u val="single"/>
        <sz val="7"/>
        <color indexed="8"/>
        <rFont val="Calibri"/>
        <family val="2"/>
      </rPr>
      <t>Agosto</t>
    </r>
    <r>
      <rPr>
        <sz val="7"/>
        <color indexed="8"/>
        <rFont val="Calibri"/>
        <family val="2"/>
      </rPr>
      <t xml:space="preserve"> Para este período se analizaron los siguiente lotes respecto a las alternativas de reasentamiento para la población del polígono al-cns3-06: a. lote 1 belén san pablo: CBML 70020000002 área: 425.869 m2 (de los cuales solo el 20% está en suelo urbano). b. área de expansión el noral: CBML 70980010001 área 123.230 m2 (de los cuales el 50% aprox. está afectado por sistema orográfico).   c. el corazón el morro: CBML 70020000158 área 135.718,62 m2 (de los cuales solo es útil el 40% aprox. ) </t>
    </r>
    <r>
      <rPr>
        <b/>
        <u val="single"/>
        <sz val="7"/>
        <color indexed="8"/>
        <rFont val="Calibri"/>
        <family val="2"/>
      </rPr>
      <t>Septiembre</t>
    </r>
    <r>
      <rPr>
        <sz val="7"/>
        <color indexed="8"/>
        <rFont val="Calibri"/>
        <family val="2"/>
      </rPr>
      <t xml:space="preserve"> para este período se analizaron los siguiente lotes propiedad del Isvimed, buscando posibles alternativas de desarrollo considerando que a la fecha se encuentran en el marco de la adopción de los planes parciales de Moravia y San Lorenzo y por ende se pretende desde el ámbito normativo su viabilización en el corto plazo, ello son: 1. lote Madre Laura: ubicado en el Barrio Palermo, identificado con CBML: 04030020039, con un área de 515,2 m2 y que al ser parte de un ame debe integrarse como un elemento del modelo de ocupación territorial y, por consiguiente, su intervención urbanística estará orientada a la conformación y consolidación del modelo. 2. lote barrio colón: ubicado en el barrio colón, identificado con CMBL: 10130190003, con un área de 932,24 m2 y cuya destinación final debe ser para la consolidación de proyectos de vivienda.</t>
    </r>
    <r>
      <rPr>
        <b/>
        <u val="single"/>
        <sz val="7"/>
        <color indexed="8"/>
        <rFont val="Calibri"/>
        <family val="2"/>
      </rPr>
      <t xml:space="preserve"> Octubre </t>
    </r>
    <r>
      <rPr>
        <sz val="7"/>
        <color indexed="8"/>
        <rFont val="Calibri"/>
        <family val="2"/>
      </rPr>
      <t xml:space="preserve">Para este período se analizaron los siguiente lotes respecto a las alternativas de reasentamiento para la población del polígono al-cns3-06: a. lote 1: CBML 13130130015 área: 398,53 m2 b. lote 2: CMBL 13130130016 área: 4.578,57 m2 c. lote 3: CBML 13130130030 área: 1.201,05 m2 d. lote 4: CMBL 13130130034 área: 2.901,13 m2 total m2: 9.079,28 m2 es importante clarificar que de acuerdo con el POT (artículo 278) para el desarrollo de estos predios será necesario implementar el plan de legalización y regularización (PLRU) correspondiente a fin de modificar la altura normativa del polígono de tratamiento (2 pisos) y permitir el desarrollo de un proyecto habitacional que pueda garantizar el reasentamiento de la población del polígono de la picacha.     Para </t>
    </r>
    <r>
      <rPr>
        <b/>
        <u val="single"/>
        <sz val="7"/>
        <color indexed="8"/>
        <rFont val="Calibri"/>
        <family val="2"/>
      </rPr>
      <t>Noviembre</t>
    </r>
    <r>
      <rPr>
        <sz val="7"/>
        <color indexed="8"/>
        <rFont val="Calibri"/>
        <family val="2"/>
      </rPr>
      <t xml:space="preserve"> se analizaron los siguientes polígonos en búsqueda de diversas oportunidades para el desarrollo de nuevos proyectos habitacionales de vivienda vis/vip y el mejoramiento del hábitat: 1. belén rincón: 484000 m2 2. el pesebre: 134000 m2 3. Moravia: 434000 m2 En el mes de </t>
    </r>
    <r>
      <rPr>
        <b/>
        <u val="single"/>
        <sz val="7"/>
        <color indexed="8"/>
        <rFont val="Calibri"/>
        <family val="2"/>
      </rPr>
      <t>Diciembre</t>
    </r>
    <r>
      <rPr>
        <sz val="7"/>
        <color indexed="8"/>
        <rFont val="Calibri"/>
        <family val="2"/>
      </rPr>
      <t xml:space="preserve"> Para este mes se analizaron los siguientes polígonos correspondientes a los barrios priorizados por el pehmed (según su nivel de criticidad) identificados con alta necesidad de atención y formulación en materia de hábitat y vivienda por parte de este instrumento, estos son: 1. moravia: 482535.26 m2 2. llanaditas: 320557.55 m2 3. versalles n°2: 248042.93 m2 4. keneddy: 490943.04 m2 5. la cruz: 600546.21 m2 6. las granjas: 641349.27 m2 7. popular: 561247.65 m2 8. castilla: 552601.73 m2 los valores anteriores fueron extraídos de la herramienta mapgis 5 de la alcaldía de mde.
</t>
    </r>
  </si>
  <si>
    <r>
      <t>.</t>
    </r>
    <r>
      <rPr>
        <b/>
        <u val="single"/>
        <sz val="7"/>
        <color indexed="8"/>
        <rFont val="Calibri"/>
        <family val="2"/>
      </rPr>
      <t xml:space="preserve"> Octubre</t>
    </r>
    <r>
      <rPr>
        <sz val="7"/>
        <color indexed="8"/>
        <rFont val="Calibri"/>
        <family val="2"/>
      </rPr>
      <t xml:space="preserve">  de 2019 se han recibido a satisfacción 4063 mejoramientos de vivienda y se han reportado en el sistema de información SIFI adecuadamente con la documentación requerida 3830, 3379 POR POAI y 451 por PLPP, de las cuales 290 corresponden al mes de octubre de 2019. hasta el mes de</t>
    </r>
    <r>
      <rPr>
        <b/>
        <u val="single"/>
        <sz val="7"/>
        <color indexed="8"/>
        <rFont val="Calibri"/>
        <family val="2"/>
      </rPr>
      <t xml:space="preserve"> Noviembre</t>
    </r>
    <r>
      <rPr>
        <sz val="7"/>
        <color indexed="8"/>
        <rFont val="Calibri"/>
        <family val="2"/>
      </rPr>
      <t xml:space="preserve"> de 2019 se han recibido a satisfacción 4301 mejoramientos de vivienda y se han reportado en el sistema de información sifi adecuadamente con la documentación requerida 4147, 3674 por POAI y 473 por PLPP de las cuales 312 corresponden al mes de noviembre de 2019. PLPP 2019 resolución 225 (8) PLPP 2019 resolución 570 (1) PLPP 2019 resolución 566 (7) POAI 2018 resolución 263 (7) POAI 2018 resolución 273 (3) POAI 2018 resolución 285 (2) POAI 2018 resolución 297 (2) POAI 2018 resolución 663 (4) POAI i 2018 resolución 688 (8) POAI 2018 resolución 689 (6) POAI 2018 resolución 692 (1) POAI 2018 resolución 693 (31) POAI 2018 resolución 694 (5) POAI 2018 resolución 695 (2) POAI 2018 resolución 1290 (4) POAI 2018 resolución 960 (1) POAI 2018 resolución 662 (1) POAI 2018 resolución 275 (1) POAI 2018 resolución 1291 (1) POAI 2019 resolución 229 (29) POAI 2019 resolución 571 (39) POAI 2019 resolución 226 (13) POAI 2019 resolución 573 (12) POAI 2019 resolución 574 (7) POAI 2019 resolución 575 (2) POAI 2019 resolución 576 (65) POAI 2019 resolución 1195 (1) POAI 2019 resolución 1201 (1 POAI 2019 resolución 230 (4) POAI 2019 resolución 572 (2) POAI 2019 resolución 923 (2) POAI 2019 resolución 337 (1) POAI 2019 resolución 1334/ 345 (6) jve - POAI 2019 resolución 567 (5) cv - POAI 2018 resolución 1048/260 (1) cv - POAI 2018 resolución 2051/261 (1) cv - POAI 2018 resolución 368/262 (1) cv - POAI 2019 resolución 1048/346 (2) cv - POAI 2019 resolución 368/ 693 (1) PLPP 2013 - POAI 2019 resolución 568 (3) PLPP 2013 - POAI 2019 resolución 1059/347 (7) PLPP 2013 - POAI 2019 resolución 827/348 (12)Hasta el mes de</t>
    </r>
    <r>
      <rPr>
        <b/>
        <u val="single"/>
        <sz val="7"/>
        <color indexed="8"/>
        <rFont val="Calibri"/>
        <family val="2"/>
      </rPr>
      <t xml:space="preserve"> diciembre</t>
    </r>
    <r>
      <rPr>
        <sz val="7"/>
        <color indexed="8"/>
        <rFont val="Calibri"/>
        <family val="2"/>
      </rPr>
      <t xml:space="preserve"> de 2019 se reportan 392 subsidios en resumen   se han recibido a satisfacción 4549 mejoramientos de vivienda y se han reportado en el sistema de información SIFI adecuadamente con la documentación requerida 4539</t>
    </r>
  </si>
  <si>
    <r>
      <rPr>
        <b/>
        <u val="single"/>
        <sz val="10"/>
        <color indexed="8"/>
        <rFont val="Calibri"/>
        <family val="2"/>
      </rPr>
      <t xml:space="preserve"> Septiembre</t>
    </r>
    <r>
      <rPr>
        <sz val="10"/>
        <color indexed="8"/>
        <rFont val="Calibri"/>
        <family val="2"/>
      </rPr>
      <t xml:space="preserve"> se logró el registro de cinco (5) resoluciones individuales de cesión a título gratuito que benefician a 8 víctimas de desplazamiento forzado en 10 u.v., relacionadas así: Hernol De Jesús Quintero Gonzalez c.c. 3480824, Maria Lucelli Gomez Sepulveda c.c. 21742443 con (3 u.v.), Patricia Quintero Gomez c.c. 43638149 con (1 u.v.), resolución sss201950058341; Cristian Felipe Osorio Giraldo c.c. 1214747313, resolución sss201950058339 con (1 u.v.); Alba Leticia Zuluaga Ramirez c.c. 43702686 con (1 u.v.), Luz Miriam Oquendo Uñates c.c. 43730667 con (2 u.v.) según resolución sss201950058866; Barbara Lopez c.c. 32405855, resolución SSS201950058342 CON (1 U.V.); Y Maria Nelly Blandón Maturana C.C. 42888041, Resolución SSS201950058355 CON (1 U.V.)</t>
    </r>
    <r>
      <rPr>
        <b/>
        <u val="single"/>
        <sz val="10"/>
        <color indexed="8"/>
        <rFont val="Calibri"/>
        <family val="2"/>
      </rPr>
      <t xml:space="preserve"> Octubre</t>
    </r>
    <r>
      <rPr>
        <sz val="10"/>
        <color indexed="8"/>
        <rFont val="Calibri"/>
        <family val="2"/>
      </rPr>
      <t xml:space="preserve"> se logró el registro de dos (2) resoluciones individuales de cesión a título gratuito que benefician a 2 víctimas de desplazamiento forzado en 2 u.v., relacionadas así: María Heroína Cardona Duarte c.c. 32276564 resolución sss201950071284 con (1 u.v.) y Clara Rosa Ciro Ciro c.c. 39439557 resolución sss201950071331 con (1 u.v.) </t>
    </r>
    <r>
      <rPr>
        <b/>
        <u val="single"/>
        <sz val="10"/>
        <color indexed="8"/>
        <rFont val="Calibri"/>
        <family val="2"/>
      </rPr>
      <t>Noviembre</t>
    </r>
    <r>
      <rPr>
        <sz val="10"/>
        <color indexed="8"/>
        <rFont val="Calibri"/>
        <family val="2"/>
      </rPr>
      <t xml:space="preserve"> Para este mes no se reportan victimas debido a que se cumplió con la meta de 223 unidades prediales con una sobre ejecución de 4 unidades prediales mas; para un total de 227 u.p. . </t>
    </r>
    <r>
      <rPr>
        <b/>
        <u val="single"/>
        <sz val="10"/>
        <color indexed="8"/>
        <rFont val="Calibri"/>
        <family val="2"/>
      </rPr>
      <t xml:space="preserve">Diciembre: </t>
    </r>
    <r>
      <rPr>
        <sz val="10"/>
        <color indexed="8"/>
        <rFont val="Calibri"/>
        <family val="2"/>
      </rPr>
      <t>Para diciembre no se reportan víctimas debido a que se cumplió con la meta del cuatrienio de 223 unidades prediales desde el mes de octubre con una sobre ejecución de 4 unidades prediales más; para un total de 227 u.p.</t>
    </r>
  </si>
  <si>
    <t>Asistencia social de proyectos habitacionales</t>
  </si>
  <si>
    <t>(Número de predios con resolución de cesión de título gratuito)</t>
  </si>
  <si>
    <t>190115</t>
  </si>
  <si>
    <t>20PP99 Mejoramiento de vivienda en Comuna 2 - Santa Cruz</t>
  </si>
  <si>
    <t>20PP99 Mejoramiento de vivienda en Comuna 3 - Manrique</t>
  </si>
  <si>
    <t>20PP99 Mejoramiento de vivienda en Comuna 4 - Aranjuez</t>
  </si>
  <si>
    <t>20PP99 Mejoramiento de vivienda en Comuna 8 - Villa Hermosa</t>
  </si>
  <si>
    <t>20PP99 Mejoramiento de vivienda en Comuna 60 - San Cristóbal</t>
  </si>
  <si>
    <t>20PP99 Mejoramiento de vivienda en Comuna 70 - Altavista</t>
  </si>
  <si>
    <t>20PP99 Mejoramiento de vivienda en Comuna 80 - San Antonio de Prado</t>
  </si>
  <si>
    <t>20PP99 Mejoramiento de vivienda en la  ciudad</t>
  </si>
  <si>
    <t>20PP99 Mejoramiento de vivienda</t>
  </si>
  <si>
    <t>ENERO</t>
  </si>
  <si>
    <t xml:space="preserve"> En el periodo analizado mes de enero de 2020 no se otorgaron subsidios para mejoramiento de vivienda a víctimas del desplazamiento forzado, adicionalmente se había sugerido no tener este indicador habilitado para esta administración por las dificultades presentadas para incluir esta población en el proyecto de mejoramiento de vivienda por el incumplimiento de requisitos del decreto 2339 de 2013.</t>
  </si>
  <si>
    <t>IV15AB</t>
  </si>
  <si>
    <t>IV83AE</t>
  </si>
  <si>
    <t>IV86AF</t>
  </si>
  <si>
    <t>IV88AB</t>
  </si>
  <si>
    <t>IV89AE</t>
  </si>
  <si>
    <r>
      <t xml:space="preserve">170033
</t>
    </r>
    <r>
      <rPr>
        <sz val="14"/>
        <color indexed="10"/>
        <rFont val="Calibri"/>
        <family val="2"/>
      </rPr>
      <t>133</t>
    </r>
  </si>
  <si>
    <t>IV90AC</t>
  </si>
  <si>
    <t>IV91AG</t>
  </si>
  <si>
    <t>PLAN DE ACCIÓN 2020</t>
  </si>
  <si>
    <t>IV92AG</t>
  </si>
  <si>
    <t>IV92AH</t>
  </si>
  <si>
    <t>IV93AB</t>
  </si>
  <si>
    <t>IV94AC</t>
  </si>
  <si>
    <t>IV95AD</t>
  </si>
  <si>
    <t>IV96AB</t>
  </si>
  <si>
    <t>IV98AE</t>
  </si>
  <si>
    <t>IV99AF</t>
  </si>
  <si>
    <t>IV00AC</t>
  </si>
  <si>
    <t>Nombre Indicador PDM 2016-2019</t>
  </si>
  <si>
    <t>Documentos metodológicos realizados</t>
  </si>
  <si>
    <t>Documentos de planeación realizados</t>
  </si>
  <si>
    <t>Hog. beneficiados con adq. de vivienda</t>
  </si>
  <si>
    <t xml:space="preserve">Hog. beneficiados con adq. de vivienda
</t>
  </si>
  <si>
    <t>Hog. beneficiados arrendamiento vivienda</t>
  </si>
  <si>
    <t>PQR atendidas</t>
  </si>
  <si>
    <t>Vivienda Interés Social urb. Construidas</t>
  </si>
  <si>
    <t>Estudios o diseños realizados</t>
  </si>
  <si>
    <t>Hogares benef. const. Viv. sitio propio</t>
  </si>
  <si>
    <t>Viviendas Interés Social urb. Mejoradas</t>
  </si>
  <si>
    <t>Espacio publico adecuado</t>
  </si>
  <si>
    <t>Bienes fiscales saneados y titulados</t>
  </si>
  <si>
    <t>Ent. Territor. asistidas técnicamente</t>
  </si>
  <si>
    <t>Javier Valdés</t>
  </si>
  <si>
    <t>Jorge Torres</t>
  </si>
  <si>
    <t xml:space="preserve">Subdirector de Planeación </t>
  </si>
  <si>
    <t>Director</t>
  </si>
  <si>
    <t>Presupuesto Definitivo 2020 (en millones)</t>
  </si>
  <si>
    <t>% de cumplimiento de la meta 2020 (Diciembre 31 - segundo semestre)</t>
  </si>
  <si>
    <t>% de cumplimiento de la meta 2020 (Primer semestre)</t>
  </si>
  <si>
    <t>Presupuesto 2020 Asignado (en millones)</t>
  </si>
  <si>
    <t>GS-08</t>
  </si>
  <si>
    <t>N.A.</t>
  </si>
  <si>
    <r>
      <t xml:space="preserve">Mejoramientos de vivienda ejecutados
</t>
    </r>
    <r>
      <rPr>
        <sz val="14"/>
        <color indexed="23"/>
        <rFont val="Calibri"/>
        <family val="2"/>
      </rPr>
      <t>(Número de mejoramientos de vivienda con obra terminada, recibidos a satisfacción por el Isvimed)</t>
    </r>
  </si>
  <si>
    <t>Aplicación de subsidio para arrendamiento temporal</t>
  </si>
  <si>
    <r>
      <t xml:space="preserve">Espacio público del entorno barrial mejorado
</t>
    </r>
    <r>
      <rPr>
        <sz val="14"/>
        <color indexed="23"/>
        <rFont val="Calibri"/>
        <family val="2"/>
      </rPr>
      <t>(Actividades realizadas/ Actividades Programadas)</t>
    </r>
  </si>
  <si>
    <r>
      <t xml:space="preserve">Proyectos Vivienda de Interés Prioritario (VIP) - Vivienda de Interés Social (VIS) con acompañamiento social
</t>
    </r>
    <r>
      <rPr>
        <sz val="14"/>
        <color indexed="23"/>
        <rFont val="Calibri"/>
        <family val="2"/>
      </rPr>
      <t>(Actividades Realizadas/Actividades Programadas)</t>
    </r>
  </si>
  <si>
    <t>Entidades territoriales asistidas técnicamente</t>
  </si>
  <si>
    <r>
      <t xml:space="preserve">20PP99 Mejoramiento de vivienda en Comuna 2 - Santa Cruz
</t>
    </r>
    <r>
      <rPr>
        <sz val="14"/>
        <color indexed="55"/>
        <rFont val="Calibri"/>
        <family val="2"/>
      </rPr>
      <t xml:space="preserve">(Número de subsidios para mejoramiento de vivienda asignados mediante resolución) </t>
    </r>
  </si>
  <si>
    <r>
      <t xml:space="preserve">20PP99 Mejoramiento de vivienda en Comuna 4 - Aranjuez
</t>
    </r>
    <r>
      <rPr>
        <sz val="14"/>
        <color indexed="55"/>
        <rFont val="Calibri"/>
        <family val="2"/>
      </rPr>
      <t xml:space="preserve">(Número de subsidios para mejoramiento de vivienda asignados mediante resolución) </t>
    </r>
  </si>
  <si>
    <r>
      <t xml:space="preserve">20PP99 Mejoramiento de vivienda en Comuna 8 - Villa Hermosa
</t>
    </r>
    <r>
      <rPr>
        <sz val="14"/>
        <color indexed="55"/>
        <rFont val="Calibri"/>
        <family val="2"/>
      </rPr>
      <t xml:space="preserve">(Número de subsidios para mejoramiento de vivienda asignados mediante resolución) </t>
    </r>
  </si>
  <si>
    <r>
      <t xml:space="preserve">S20PP99 Mejoramiento de vivienda en Comuna 60 - San Cristóbal
</t>
    </r>
    <r>
      <rPr>
        <sz val="14"/>
        <color indexed="55"/>
        <rFont val="Calibri"/>
        <family val="2"/>
      </rPr>
      <t xml:space="preserve">(Número de subsidios para mejoramiento de vivienda asignados mediante resolución) </t>
    </r>
  </si>
  <si>
    <r>
      <rPr>
        <sz val="14"/>
        <color indexed="8"/>
        <rFont val="Calibri"/>
        <family val="2"/>
      </rPr>
      <t xml:space="preserve">20PP99 Mejoramiento de vivienda en Comuna 70 - Altavista
</t>
    </r>
    <r>
      <rPr>
        <sz val="14"/>
        <color indexed="23"/>
        <rFont val="Calibri"/>
        <family val="2"/>
      </rPr>
      <t xml:space="preserve">(Número de subsidios para mejoramiento de vivienda asignados mediante resolución) </t>
    </r>
  </si>
  <si>
    <r>
      <rPr>
        <sz val="14"/>
        <color indexed="8"/>
        <rFont val="Calibri"/>
        <family val="2"/>
      </rPr>
      <t xml:space="preserve">20PP99 Mejoramiento de vivienda en Comuna 80 - San Antonio de Prado
</t>
    </r>
    <r>
      <rPr>
        <sz val="14"/>
        <color indexed="23"/>
        <rFont val="Calibri"/>
        <family val="2"/>
      </rPr>
      <t xml:space="preserve">(Número de subsidios para mejoramiento de vivienda asignados mediante resolución) </t>
    </r>
  </si>
  <si>
    <t xml:space="preserve"> META 2020</t>
  </si>
  <si>
    <r>
      <t xml:space="preserve">20PP99 Mejoramiento de vivienda en Comuna 3 - Manrique
</t>
    </r>
    <r>
      <rPr>
        <sz val="14"/>
        <color indexed="55"/>
        <rFont val="Calibri"/>
        <family val="2"/>
      </rPr>
      <t xml:space="preserve">(Número de subsidios para mejoramiento de vivienda asignados mediante resolución) </t>
    </r>
  </si>
  <si>
    <t>Poblacional - Proyectos Estratégicos</t>
  </si>
  <si>
    <t xml:space="preserve">Juridica
</t>
  </si>
  <si>
    <t>SE REALIZO ASESORÍA A LA OPV ILUSION DE VIVIR PARA QUE LAS SEIS FAMILIAS DEL PROYECTO HABITACIONAL GUAYACANES SE POSTULEN AL SMV PARA POBLACION DE DEMANDA LIBRE A TRAVES DEL CONVENIO CON LAS CAJAS DE COMPENSACION . SE REALIZA LA ATENCION Y ASESORIA UNA BENEFICIARIA DEL PROYECTO HABITACIONAL ALTOS DE JARDIN DE LA OPV AMCAF Y CUATRO DE LA OPV FUNCODENT DEL PROYECTO TORRES DEL ESTE. SE ASESORA A LA REPRESENTANTE LEGAL DE QUINTAS DE LA ACUARELA FRENTE AL ESTADO DEL PROYECTO.             EN EL ACOMPAÑAMIENTO A LAS OPV SE DESARROLLARON 36 ACTIVIDADES ASI: 14 VISITAS TECNICAS Y SOCIALES A LOS PROYECTOS HABITACIONES VILLA CANELA, AIRES DE PAZ (2), ALTOS DE JARDIN, VILLA JESUCITA LA MILAGROSA, LOS ALMENDROS, TORRES DEL ESTE (2), SIERRA CAMPESTRE (2), VILLA MARIA (2) Y SANTA MARIA DE LOS ANGELES (2). 3 REUNIONES CON LOS EQUIPOS DIRECTIVOS DE LAS OPV DE SANTA MARIA DE LOS ANGELES, COODESCOM, LOS FUNDADORES Y QUINTAS DE LA ACUARELA. SE REALIZARON TRES COMUNICACIONES DE RESPUESTA A PETICIONES DE LAS OPV DE LOS PROYECTOS VILLA CANELA Y AIRES DE PAZ (2). SE REALIZAN SIETE ATENCIONES A BENEFICIARIAS/AS DE LOS PROYECTOS TORRES DEL ESTE, VILLA CANELA. Y SE REALIZAN 8 ATENCIONES A REPRESENTANTES DE LA ILUSION DE VIVIR, TORRES DE SADAI Y QUINTAS DE LA ACUARELA.                                                                SE REALIZA SEGUIMIENTO MEDIANTE ASESORIA Y VISITAS DOMICILIARIAS DESDE LAS AREAS TECNICAS, SOCIALES Y JURIDICAS A LAS OPV VILLA CANELA (1), LOS ALMENDROS (1), QUINTAS DE LA ACUARELA (1) Y MUJERES ACTIVAS (1), ADICIONALMENTE SE REALIZA MESA DE TRABAJO Y SEGUIMIENTO INTERNA DONDE SE PRESENTA EL ESTADO DE CADA UNA DE LAS OPV</t>
  </si>
  <si>
    <t>Poblacional
Planeación</t>
  </si>
  <si>
    <t>GDS-19 MEJORAMIENTOS DE VIVIENDA EJECUTADOS POR PRESUPUESTO PARTICIPATIVO, COMUNA 2 EN EL MES DE MARZO DE 2020 NO SE REALIZARON RECIBOS DE MEJORAMIENTOS DE VIVIENDA DADO QUE A LA FECHA AÚN NO SE TIENEN RESOLUCIONES DE EJECUCIÓN DE LA VIGENCIA 2020 PARA LA COMUNA 2.</t>
  </si>
  <si>
    <t>GDS-07 MEJORAMIENTOS DE VIVIENDA EJECUTADOS POR PRESUPUESTO PARTICIPATIVO, COMUNA 4 EN EL MES DE MARZO DE 2020 SE RECIBIERON A SATISFACCIÓN 2 MEJORAMIENTOS DE VIVIENDA, DE LOS CONTRATOS QUE VIENEN EN EJECUCIÓN DE OBRA DE 2019. SE ESPERA EL INGRESO DE PERSONAL TÉCNICO Y ADMINISTRATIVO DE LA SUBDIRECCIÓN DE DOTACIÓN PARA DAR CONTINUIDAD AL PROCESO DE RECIBO. 2 RECIBOS DE LA RESOLUCIÓN 925 DEL PLPP 2019 COMUNA 4 ARANJUEZ</t>
  </si>
  <si>
    <t>GDS-27 MEJORAMIENTOS DE VIVIENDA EJECUTADOS POR PRESUPUESTO PARTICIPATIVO, COMUNA 8 EN EL MES DE MARZO DE 2020 SE RECIBIERON A SATISFACCIÓN 3 MEJORAMIENTOS DE VIVIENDA, DE LOS CONTRATOS QUE VIENEN EN EJECUCIÓN DE OBRA DE 2019. SE ESPERA EL INGRESO DE PERSONAL TÉCNICO Y ADMINISTRATIVO DE LA SUBDIRECCIÓN DE DOTACIÓN PARA DAR CONTINUIDAD AL PROCESO DE RECIBO. 1 RECIBO DE LA RESOLUCIÓN 1198 DEL PLPP DE 2019 COMUNA 8 VILLA HERMOSA. 2 RECIBOS DE LA RESOLUCIÓN 1395 DEL PLPP DE 2019 COMUNA 8 VILLA HERMOSA.</t>
  </si>
  <si>
    <t>GDS-33 SUBSIDIOS PARA MEJORAMIENTO DE VIVIENDA ASIGNADOS POR PRESUPUESTO PARTICIPATIVO, COMUNA 60 EN EL MES DE MARZO DE 2020 NO SE ASIGNARON SUBSIDIOS CON RECURSOS DEL PLPP COMUNA 60, A LA FECHA SE ESTÁ INICIANDO EL PROCESO DE CONTRATACIÓN PARA ADJUDICAR CONTRATISTA E INICIAR CON EL PROCESO DE DIAGNÓSTICO.</t>
  </si>
  <si>
    <t>GDS-34 MEJORAMIENTOS DE VIVIENDA EJECUTADOS POR PRESUPUESTO PARTICIPATIVO, COMUNA 70 EN EL MES DE MARZO DE 2020 NO SE REALIZARON RECIBOS DE MEJORAMIENTOS DE VIVIENDA DADO QUE A LA FECHA AÚN NO SE TIENEN RESOLUCIONES DE EJECUCIÓN DE LA VIGENCIA 2020 PARA LA COMUNA 70.</t>
  </si>
  <si>
    <t>GDS-25 MEJORAMIENTOS DE VIVIENDA EJECUTADOS POR PRESUPUESTO PARTICIPATIVO, COMUNA 80 EN EL MES DE MARZO DE 2020 NO SE REALIZARON RECIBOS DE MEJORAMIENTOS DE VIVIENDA DADO QUE A LA FECHA AÚN NO SE TIENEN RESOLUCIONES DE EJECUCIÓN DE LA VIGENCIA 2020 PARA LA COMUNA 80.</t>
  </si>
  <si>
    <r>
      <t xml:space="preserve">Viviendas escrituradas por saneamiento predial 
</t>
    </r>
    <r>
      <rPr>
        <sz val="14"/>
        <color indexed="23"/>
        <rFont val="Calibri"/>
        <family val="2"/>
      </rPr>
      <t>(Número de viviendas con escrituras producto del proceso de saneamiento de Corvide y Fiduciaria central)</t>
    </r>
  </si>
  <si>
    <t>Julian Henao</t>
  </si>
  <si>
    <t>Profesional Especializado</t>
  </si>
  <si>
    <r>
      <t xml:space="preserve">Acompañamiento técnico y social a proyectos de autoconstrucción e iniciativas comunitarias
</t>
    </r>
    <r>
      <rPr>
        <sz val="14"/>
        <rFont val="Calibri"/>
        <family val="2"/>
      </rPr>
      <t>(Actividades Realizadas/Actividades Programadas)</t>
    </r>
  </si>
  <si>
    <t>GDS-01 MEJORAMIENTOS DE VIVIENDA EJECUTADOS POR PRESUPUESTO PARTICIPATIVO, COMUNA 3 EN EL MES DE MARZO DE 2020 NO SE REALIZARON RECIBOS DE MEJORAMIENTOS DE VIVIENDA DADO QUE A LA FECHA AÚN NO SE TIENEN RESOLUCIONES DE EJECUCIÓN DE LA VIGENCIA 2020 PARA LA COMUNA 3.                                                                EN EL MES DE MAYO DE 2020 SE REGISTRARON 3 ESCRITURAS PÚBLICAS Y/O RESOLUCIONES DE TRANSFERENCIA DE INMUEBLE CORRESPONDIENTES A 3 BENEFICIARIOS DE LOS PROYECTOS HABITACIONALES DE: URBANIZACIÓN ALTOS DE CALASANZ ETAPA 1-2-2 PERTENECIENTE AL PROGRAMA NACIONAL DE VIVIENDA GRATUITA Y URBANIZACIÓN LA MONTAÑA BLOQUES 8 Y 9, LOS CUALES SE DETALLAN EN EL ARCHIVO ANEXO. POR OTRA PARTE, EN EL MES DE MAYO DE 2020 SE INGRESARON PARA SU CALIFICACIÓN A LA OFICINA DE REGISTRO DE INSTRUMENTOS PÚBLICOS, 6 ESCRITURAS PÚBLICAS DE LOS BENEFICIARIOS: HERMINIO MORENO MORENO, CON C.C. 12.023.168 DEL PROYECTO AURORA 473 1-1; EDIBER DE JESÚS TABORDA, CON C.C. 21.975.924 DEL PROYECTO LA HERRERA; MARIA INÉS GAVIRIA, CON C.C. 43.068.569 DEL PROYECTO LA HERRADURA II; ÁNGELA ODILIA URIBE ROJAS, CON C.C. 43.544.953 DEL PROYECTO LA HERRERA; WILSON DE JESÚS ATEHORTÚA, CON C.C. 71.212.401 DEL PROYECTO LA HERRERA Y MARIA EMMA ZULUAGA CASTAÑO, CON C.C. 21.659.561 DEL PROYECTO LA HERRERA.</t>
  </si>
  <si>
    <r>
      <rPr>
        <sz val="14"/>
        <color indexed="8"/>
        <rFont val="Calibri"/>
        <family val="2"/>
      </rPr>
      <t>Predios titulados para favorecer a las familias más vulnerables</t>
    </r>
    <r>
      <rPr>
        <sz val="14"/>
        <color indexed="10"/>
        <rFont val="Calibri"/>
        <family val="2"/>
      </rPr>
      <t xml:space="preserve">
</t>
    </r>
    <r>
      <rPr>
        <sz val="14"/>
        <color indexed="55"/>
        <rFont val="Calibri"/>
        <family val="2"/>
      </rPr>
      <t>(Número de predios con resolución de cesión de título gratuito)</t>
    </r>
  </si>
  <si>
    <t>PARA EL MES DE MARZO SE INVITÓ A CONTRATAR A LA UNIVERSIDAD NACIONAL PARA PODER PONER EN MARCHA EL CCMPH, ADEMÁS SE PUDO AVANZAR EN LA REVISIÓN DE LA RESOLUCIÓN Y YA SE TIENE EL BORRADOR PARA SOLICITAR EL NÚMERO. DEBIDO A LA CONTINGENCIA DEL COVID19, NO SE LOGRÓ LLEVAR A CABO LA REUNIÓN CON LOS LÍDERES, QUE ESTABA PROPUESTA PARA EL 17 DE MARZO DE 2020 Y LUEGO POR PROGRAMACIÓN DE AGENDAS, SE DEJÓ PARA EL 31 DE MARZO.                                                                                                                   PARA EL MES DE MARZO SE INVITÓ A CONTRATAR A LA UNIVERSIDAD NACIONAL PARA PODER PONER EN MARCHA EL CCMPH, ADEMÁS SE PUDO AVANZAR EN LA REVISIÓN DE LA RESOLUCIÓN Y YA SE TIENE EL BORRADOR PARA SOLICITAR EL NÚMERO. DEBIDO A LA CONTINGENCIA DEL COVID19, NO SE LOGRÓ LLEVAR A CABO LA REUNIÓN CON LOS LÍDERES, QUE ESTABA PROPUESTA PARA EL 17 DE MARZO DE 2020 Y LUEGO POR PROGRAMACIÓN DE AGENDAS, SE DEJÓ PARA EL 31 DE MARZO.                                                                                                                     LA UNIVERSIDAD NACIONAL DE COLOMBIA PRESENTÓ LA PROPUESTA TÉCNICA Y ECONÓMICA PARA EL ACOMPAÑAMIENTO AL ISVIMED PARA LA PUESTA EN MARCHA DEL CONSEJO CONSULTIVO MUNICIPAL DE POLÍTICA HABITACIONAL - CCMPH Y LAS TAREAS DE LA SECRETARÍA TÉCNICA DE DICHO CONSEJO Y APOYO EN LA ARMONIZACIÓN DE LA PLATAFORMA ESTRATÉGICA DEL ISVIMED Y EL PLAN ESTRATÉGICO HABITACIONAL 2030 - PEHMED 2030 REVISADO Y AJUSTADO.                                                                                                            SE AVANZA CON LA IMPLEMENTACIÓN DEL CRONOGRAMA DE ACTIVIDADES PARA QUE DE LA MANO DE LA LÍNEA SOCIAL, CON LAS SIGUIENTES ACTIVIDADES: NOMBRAR REPRESENTANTE DE LA COMISIÓN TÉCNICA DE COBERTURA Y CALIDAD EN EL ISVIMED NOMBRAR REPRESENTANTE DE LA COMISIÓN TÉCNICA DE FORTALECIMIENTO INSTITUCIONAL EN EL ISVIMED OFICIALIZAR LOS LIDERAZGOS RESULTANTES DE LOS PROCESOS PARTICIPATIVOS DE LA UNAL OFICIALIZAR LA SECRETARÍA TÉCNICA DEL CCMPH, RESPONSABILIDAD DE LA SUBDIRECCIÓN DE PLANEACIÓN ESTAS ACTIVIDADES ESTÁN PLANTEADAS PARA EL MES DE JUNIO.
SE SIGUE AVANZANDO EN CONTACTAR LOS LÍDERES POR PARTE DE LA LÍNEA SOCIAL DE LA SUBDIRECCIÓN DE PLANEACIÓN PARA LA INVITACIÓN A REUNIRNOS COMO CCMPH.</t>
  </si>
  <si>
    <t>EN LOS PROYECTOS HABITACIONALES VIS Y VIP ACOMPAÑADOS DURANTE EL PERIODO CORRESPONDIENTE A LA MEDICIÓN DE ESTE INDICADOR, SE DESARROLLARON LAS SIGUIENTES ACTIVIDADES: 271 (DOSCIENTOS SETENTA Y UNO) ASESORÍAS A MIEMBROS DE LOS ÓRGANOS DE ADMINISTRACIÓN Y DIRECCIÓN DE LAS COPROPIEDADES, PRINCIPALMENTE A TRAVÉS DE LLAMADAS TELEFÓNICAS, PARA SOCIALIZAR MEDIDAS DE PREVENCIÓN A IMPLEMENTAR EN LAS COPROPIEDADES EN EL MARCO DE LA EMERGENCIA SANITARIA DECLARADA EN EL PAÍS POR LA PROPAGACIÓN DEL VIRUS COVID-19; 2 (DOS) ACCIONES DE ARTICULACIÓN INTERINSTITUCIONAL; ACOMPAÑAMIENTO A 12 (DOCE) ASAMBLEAS ORDINARIAS/EXTRAORDINARIAS CITADAS DE MANERA AUTÓNOMA POR LAS COPROPIEDADES Y 1 (UNA) ACCIÓN ORIENTADA AL FORTALECIMIENTO DE LAS RELACIONES VECINALES EN LA TORRE 1 DE LA URBANIZACIÓN VILLA DEL SOCORRO; PARA UN TOTAL DE 286 (DOSCIENTOS OCHENTA Y SEIS) ACCIONES. ES IMPORTANTE ACLARAR QUE, DEBIDO A LA DECLARATORIA DE ESTADO DE EMERGENCIA ECONÓMICA, SOCIAL Y ECOLÓGICA EN EL PAÍS, DISMINUYÓ LA PRESENCIA EN LOS TERRITORIOS DONDE ESTÁN UBICADOS LOS PROYECTOS HABITACIONALES; SIN EMBARGO, PARA DAR CONTINUIDAD AL ACOMPAÑAMIENTO A LA POBLACIÓN QUE ALLÍ HABITA, SE CREÓ UN PLAN DE TRABAJO ALTERNO, QUE POSIBILITÓ EL CONTACTO TELEFÓNICO PERMANENTE CON LOS ADMINISTRADORES DE MÁS DE 100 COPROPIEDADES; POR ESTA RAZÓN, EL NÚMERO DE ACTIVIDADES REALIZADAS AUMENTÓ, PERO EL NÚMERO DE ASISTENTES DISMINUYÓ (281 ASISTENTES). LAS EVIDENCIAS QUE SOPORTAN EL ANÁLISIS DE ESTE INDICADOR SE ENCUENTRAN EN EL SISTEMA DE INFORMACIÓN SIFI, MÓDULOS "PERSONAS" Y "PROYECTOS", REGISTRADOS EN LAS SIGUIENTES COPROPIEDADES O URBANIZACIONES: ALTOS DE CALASANZ 2-1, BLOQUES 1, 2 Y 3; ALTOS DE CALASANZ 2-2, BLOQUES 1, 2 Y 3; ALTOS DE CALASANZ 2, TORRES 37, 38 Y 39; ALTOS DE SAN JUAN, ETAPAS 7, 8 Y 9 Y BLOQUES BLOQUES 10 Y 11, 14 Y 15, 19, 20 Y 21; ATARDECERES; AURORA PEDREGAL ALTO, BLOQUES 1, 2, 3, 4, 5 Y 6; AURORA DE LA LIBERTAD, BLOQUES 1, 2 Y 3; CANTARES 2, BLOQUES 4 Y 6; CANTARES III, BLOQUES 1 Y 3; CANTARES IV, BLOQUES 1, 2 Y 3; CANTARES V, BLOQUES 1 Y 2; EL SOCORRO, BLOQUES 1, 2, 3, 4, 5, 6, 7, 8, 9, 10, 11, 12, 13, 14, 15 Y 16; LA HERRERA, BLOQUE 18, LA CRUZ, BLOQUES 1, 2 Y 3; LIMONAR 4-12, BLOQUE 6; LIMONAR 4-4, BLOQUES 12, 13, 14 Y 15; LIMONAR 4-5, BLOQUES 1, 2 Y 3; NAZARETH, BLOQUE 3; PELÍCANOS 1; PELÍCANOS 2; PELÍCANOS 3; RENACERES, BLOQUE 1; TIROL 2; TIROL 3; VILLA SANTA FE DE ANTIOQUIA, TORRES 49, 50, 51, 52, 53, 54, 55, 56, 57, 58, 59, 60, 61, 62, 63, 64, 65, 66, 67, 68, 69, 70, 71, 72, 73, 74, 75, 76, 77, 78, 79, 80, 81, 82, 83, 84, 85, 86, 87, 88, 89, 90 Y 91.                                                                                                                                     EN LOS PROYECTOS HABITACIONALES VIS Y VIP ACOMPAÑADOS DURANTE EL PERIODO CORRESPONDIENTE A LA MEDICIÓN DE ESTE INDICADOR, SE DESARROLLARON LAS SIGUIENTES ACTIVIDADES: 271 (DOSCIENTOS SETENTA Y UNO) ASESORÍAS A MIEMBROS DE LOS ÓRGANOS DE ADMINISTRACIÓN Y DIRECCIÓN DE LAS COPROPIEDADES, PRINCIPALMENTE A TRAVÉS DE LLAMADAS TELEFÓNICAS, PARA SOCIALIZAR MEDIDAS DE PREVENCIÓN A IMPLEMENTAR EN LAS COPROPIEDADES EN EL MARCO DE LA EMERGENCIA SANITARIA DECLARADA EN EL PAÍS POR LA PROPAGACIÓN DEL VIRUS COVID-19; 2 (DOS) ACCIONES DE ARTICULACIÓN INTERINSTITUCIONAL; ACOMPAÑAMIENTO A 12 (DOCE) ASAMBLEAS ORDINARIAS/EXTRAORDINARIAS CITADAS DE MANERA AUTÓNOMA POR LAS COPROPIEDADES Y 1 (UNA) ACCIÓN ORIENTADA AL FORTALECIMIENTO DE LAS RELACIONES VECINALES EN LA TORRE 1 DE LA URBANIZACIÓN VILLA DEL SOCORRO; PARA UN TOTAL DE 286 (DOSCIENTOS OCHENTA Y SEIS) ACCIONES. ES IMPORTANTE ACLARAR QUE, DEBIDO A LA DECLARATORIA DE ESTADO DE EMERGENCIA ECONÓMICA, SOCIAL Y ECOLÓGICA EN EL PAÍS, DISMINUYÓ LA PRESENCIA EN LOS TERRITORIOS DONDE ESTÁN UBICADOS LOS PROYECTOS HABITACIONALES; SIN EMBARGO, PARA DAR CONTINUIDAD AL ACOMPAÑAMIENTO A LA POBLACIÓN QUE ALLÍ HABITA, SE CREÓ UN PLAN DE TRABAJO ALTERNO, QUE POSIBILITÓ EL CONTACTO TELEFÓNICO PERMANENTE CON LOS ADMINISTRADORES DE MÁS DE 100 COPROPIEDADES; POR ESTA RAZÓN, EL NÚMERO DE ACTIVIDADES REALIZADAS AUMENTÓ, PERO EL NÚMERO DE ASISTENTES DISMINUYÓ (281 ASISTENTES). LAS EVIDENCIAS QUE SOPORTAN EL ANÁLISIS DE ESTE INDICADOR SE ENCUENTRAN EN EL SISTEMA DE INFORMACIÓN SIFI, MÓDULOS "PERSONAS" Y "PROYECTOS", REGISTRADOS EN LAS SIGUIENTES COPROPIEDADES O URBANIZACIONES: ALTOS DE CALASANZ 2-1, BLOQUES 1, 2 Y 3; ALTOS DE CALASANZ 2-2, BLOQUES 1, 2 Y 3; ALTOS DE CALASANZ 2, TORRES 37, 38 Y 39; ALTOS DE SAN JUAN, ETAPAS 7, 8 Y 9 Y BLOQUES BLOQUES 10 Y 11, 14 Y 15, 19, 20 Y 21; ATARDECERES; AURORA PEDREGAL ALTO, BLOQUES 1, 2, 3, 4, 5 Y 6; AURORA DE LA LIBERTAD, BLOQUES 1, 2 Y 3; CANTARES 2, BLOQUES 4 Y 6; CANTARES III, BLOQUES 1 Y 3; CANTARES IV, BLOQUES 1, 2 Y 3; CANTARES V, BLOQUES 1 Y 2; EL SOCORRO, BLOQUES 1, 2, 3, 4, 5, 6, 7, 8, 9, 10, 11, 12, 13, 14, 15 Y 16; LA HERRERA, BLOQUE 18, LA CRUZ, BLOQUES 1, 2 Y 3; LIMONAR 4-12, BLOQUE 6; LIMONAR 4-4, BLOQUES 12, 13, 14 Y 15; LIMONAR 4-5, BLOQUES 1, 2 Y 3; NAZARETH, BLOQUE 3; PELÍCANOS 1; PELÍCANOS 2; PELÍCANOS 3; RENACERES, BLOQUE 1; TIROL 2; TIROL 3; VILLA SANTA FE DE ANTIOQUIA, TORRES 49, 50, 51, 52, 53, 54, 55, 56, 57, 58, 59, 60, 61, 62, 63, 64, 65, 66, 67, 68, 69, 70, 71, 72, 73, 74, 75, 76, 77, 78, 79, 80, 81, 82, 83, 84, 85, 86, 87, 88, 89, 90 Y 91.                                                                                                                                                                                                    EN LOS PROYECTOS HABITACIONALES ACOMPAÑADOS DURANTE ESTE PERIODO, SE EJECUTARON 80 (OCHENTA) ACCIONES VIRTUALES EN LAS QUE PARTICIPARON 107 PERSONAS; AL RESPECTO, SE DESTACA EL ACOMPAÑAMIENTO REALIZADO A LOS INTEGRANTES DE LOS ÓRGANOS DE ADMINISTRACIÓN Y DIRECCIÓN A TRAVÉS DE ASESORÍAS VIRTUALES EN TEMAS COMO: MEDIDAS PARA EVITAR LA PROPAGACIÓN DEL VIRUS COVID-19, CONVIVENCIA O ASUNTOS ESPECÍFICOS DEL PROCESO ORGANIZATIVO DE SUS PROPIEDADES HORIZONTALES. RESPECTO AL MES ANTERIOR, SE EVIDENCIA UNA DISMINUCIÓN SIGNIFICATIVA EN EL NÚMERO DE ACTIVIDADES REALIZADAS COMO CONSECUENCIA DE LOS SIGUIENTES ASUNTOS: A) LA SUSPENSIÓN DE ACTIVIDADES PRESENCIALES EN LAS COPROPIEDADES POR LAS MEDIDAS GUBERNAMENTALES E INSTITUCIONALES ADOPTADAS, B) LA PRIORIZACIÓN DE ACTIVIDADES DE APOYO HUMANITARIO RELACIONADAS CON LA EMERGENCIA SANITARIA (ENTREGA DE PAQUETES ALIMENTARIOS, CENSO DE INQUILINATOS, ACOMPAÑAMIENTO ALBERGUES, ENTRE OTRAS) Y C) EL RECESO DE SEMANA SANTA. LAS EVIDENCIAS QUE SOPORTAN EL ANÁLISIS DE ESTE INDICADOR SE ENCUENTRAN EN EL SISTEMA DE INFORMACIÓN SIFI, MÓDULOS "PERSONAS" Y "PROYECTOS", REGISTRADOS EN LAS SIGUIENTES COPROPIEDADES O URBANIZACIONES: ALTOS DE CALASANZ 2-1, BLOQUES 1 Y 3; ALTOS DE CALASANZ 2-2, BLOQUES 1, 2 Y 3; ALTOS DE CALASANZ 2, TORRES 37, 38 Y 39; ALTOS DE SAN JUAN, ETAPAS 8, 9 Y 10, BLOQUES 12 Y 13; ATARDECERES; AURORA PEDREGAL ALTO, BLOQUES 1, 2, 4 Y 6; CANTARES 2, BLOQUES 4, 5 Y 6; CANTARES III, BLOQUES 1, 2, 3 Y 4; CANTARES IV, BLOQUES 2 Y 3; CANTARES V, BLOQUES 1 Y 2; CIUDAD DEL ESTE, BLOQUES B1 Y B2, B3 Y B5; EL SOCORRO, BLOQUES 5, 6, 7, 8, 9, 10, 11, 12 Y 15; LA CRUZ, BLOQUES 2 Y 3; LIMONAR 4-12, BLOQUES 5, 7, 9 Y 11; LIMONAR 4-4, BLOQUES 12 Y 15; LIMONAR 4-5, BLOQUES 1 Y 2; PELÍCANOS 2; RENACERES, BLOQUE 1; TIROL, BLOQUES 3 Y 4; TIROL 2; TIROL 3; VILLA SANTA FE DE ANTIOQUIA, TORRES 63, 81 Y 87.                                                                                                                                                                                                                                                                                  EN LOS PROYECTOS HABITACIONALES ACOMPAÑADOS DURANTE ESTE PERIODO, SE EJECUTARON 89 (OCHENTA Y NUEVE) ACCIONES VIRTUALES EN LAS QUE PARTICIPARON 352 PERSONAS; AUNQUE EL NÚMERO DE ACTIVIDADES REALIZADAS PERMANECIÓ ESTABLE RESPECTO AL MES ANTERIOR, SE EVIDENCIA UN INCREMENTO SIGNIFICATIVO EN EL NÚMERO DE PARTICIPANTES, GRACIAS A LA INCURSIÓN EN ESTRATEGIAS COMO LOS WEBINAR (CHARLAS ONLINE) PARA SEGUIR EN CONTACTO CON LA COMUNIDAD Y ACATAR EL AISLAMIENTO PREVENTIVO OBLIGATORIO DECRETADO EN TODO EL TERRITORIO NACIONAL. A CONTINUACIÓN, SE DISCRIMINA EL NÚMERO DE ACTIVIDADES EJECUTADAS, SEGÚN SU TIPO: 66 (SESENTA Y SEIS) ASESORÍAS Y REUNIONES CON MIEMBROS DE LOS ÓRGANOS DE ADMINISTRACIÓN Y DIRECCIÓN DE LAS COPROPIEDADES PARA EL FORTALECIMIENTO DE CONOCIMIENTOS Y HABILIDADES JURÍDICAS, ADMINISTRATIVAS Y SOCIALES; 1 (UNA) ACCIÓN DE ARTICULACIÓN INTERINSTITUCIONAL DIRIGIDA A CONSRUIR UN PLAN DE TRABAJO PARA MEJORAR LA SEGURIDAD Y LA CONVIVENCIA EN CIUDADELA NUEVO OCCIDENTE Y 22 (VEINTIDÓS) ACCIONES ORIENTADAS AL FORTALECIMIENTO DE LAS RELACIONES VECINALES. EN TÉRMINOS DE CONVIVENCIA, SE DESTACA LA REALIZACIÓN DEL PRIMER WEBINAR (CHARLA ONLINE) SOBRE CONVIVENCIA FAMILIAR Y VECINAL; EL ENCUENTRO DENOMINADO “CONVIVENCIA, CURA PARA EL ALMA”, CONTÓ CON LA PARTICIPACIÓN DE 95 ASISTENTES, QUE SE CONECTARON A TRAVÉS DE LA PLATAFORMA ZOOM PARA REFLEXIONAR Y APRENDER SOBRE EL TEMA. LAS EVIDENCIAS QUE SOPORTAN EL ANÁLISIS DE ESTE INDICADOR SE ENCUENTRAN EN EL SISTEMA DE INFORMACIÓN SIFI, MÓDULOS "PERSONAS" Y "PROYECTOS", REGISTRADOS EN LAS SIGUIENTES COPROPIEDADES O URBANIZACIONES: ALTOS DE CALASANZ 2-1, BLOQUE 1; ALTOS DE CALASANZ 2-2, BLOQUES 1 Y 2; ALTOS DE CALASANZ 2, TORRES 37 Y 39; ALTOS DE SAN JUAN, ETAPA 7; ATARDECERES; AURORA PEDREGAL ALTO, BLOQUES 2, 3 Y 6; CANTARES III, BLOQUE 4; CANTARES IV, BLOQUE 1; CIUDAD DEL ESTE, BLOQUES 3, 4, 5, 6, 7, 8, A1 Y A2, B1 Y B2, B3; EL SOCORRO, BLOQUES 1, 2, 3, 4, 5, 6, 7, 8, 9, 10, 11, 12, 13, 14, 15 Y 16; LA CRUZ, BLOQUES 1 Y 3; LIMONAR 4-4, BLOQUE 13; LIMONAR 4-12, BLOQUES 5, 6, 7, 8, 9, 10, 11 Y 13; PELÍCANOS 3; RENACERES, BLOQUE 1; TIROL II; TIROL 3; VILLA SANTA FE DE ANTIOQUIA; CHAGUALÓN, BLOQUES 1, 2, 3 Y 4; NAZARETH, BLOQUES 1, 2 Y 3.
EN LOS PROYECTOS HABITACIONALES ACOMPAÑADOS DURANTE ESTE PERIODO, SE EJECUTARON 73 (SETENTA Y TRES) ACCIONES VIRTUALES EN LAS QUE PARTICIPARON 1.007 PERSONAS; AUNQUE EL NÚMERO DE ACTIVIDADES PRESENTÓ UNA LEVE DISMINUCIÓN RESPECTO AL MES ANTERIOR, SE EVIDENCIA UN INCREMENTO SIGNIFICATIVO EN EL NÚMERO DE PARTICIPANTES, GRACIAS A LA CONTINUIDAD DEL ACOMPAÑAMIENTO VIRTUAL Y LA APROPIACIÓN DE ESTE TIPO DE HERRAMIENTAS POR PARTE DE LA COMUNIDAD. A CONTINUACIÓN, SE DISCRIMINA EL NÚMERO DE ACTIVIDADES EJECUTADAS, SEGÚN SU TIPO: 39 (TREINTA Y NUEVE) LLAMADAS, ASESORÍAS Y REUNIONES CON MIEMBROS DE LOS ÓRGANOS DE ADMINISTRACIÓN Y DIRECCIÓN DE LAS COPROPIEDADES PARA EL FORTALECIMIENTO DE CONOCIMIENTOS Y HABILIDADES JURÍDICAS, ADMINISTRATIVAS Y SOCIALES; 2 (DOS) ACCIONES DE ARTICULACIÓN INTERINSTITUCIONAL DIRIGIDAS A CONSOLIDAR EL PLAN ESTRATÉGICO PARA LA SEGURIDAD Y LA CONVIVENCIA EN CIUDADELA NUEVO OCCIDENTE, 20 (VEINTE) ACTIVIDADES RELACIONADAS CON LA CONSTRUCCIÓN Y CONSOLIDACIÓN DE REDES Y 12 (DOCE) ACCIONES ORIENTADAS AL FORTALECIMIENTO DE LAS RELACIONES VECINALES. EN TÉRMINOS GENERALES, SE DESTACA LA REALIZACIÓN DEL WEBINAR “CONOZCAMOS JUNTOS LA IMPORTANCIA DEL PAGO DE LAS CUOTAS DE ADMINISTRACIÓN”, EL CUAL CONTÓ CON LA PARTICIPACIÓN DE 100 ASISTENTES, ASÍ COMO LOS ENCUENTROS DE RED “CAMINO A LA AUTOGESTIÓN” ORIENTADOS A FORTALECER LAS CAPACIDADES DE AUTOGESTIÓN DE LOS INTEGRANTES DE LOS ÓRGANOS DE ADMINISTRACIÓN Y DIRECCIÓN DE LAS COPROPIEDADES ANTE LA CRISIS INESPERADA POR LA EMERGENCIA SANITARIA DEL COVID –19. LAS EVIDENCIAS QUE SOPORTAN EL ANÁLISIS DE ESTE INDICADOR SE ENCUENTRAN EN EL SISTEMA DE INFORMACIÓN SIFI, MÓDULOS "PERSONAS" Y "PROYECTOS", REGISTRADOS EN LAS SIGUIENTES COPROPIEDADES O URBANIZACIONES: ALTOS DE CALASANZ 2-1, BLOQUES 1, 2 Y 3; ALTOS DE CALASANZ 2-2, BLOQUES 1, 2 Y 3; ALTOS DE CALASANZ 2, TORRES 37, 38 Y 39; ALTOS DE SAN JUAN; ATARDECERES; CANTARES II, TORRES 2 Y 5; CANTARES III, CANTARES IV; CANTARES V; EL SOCORRO, BLOQUES 1, 2, 3, 4, 5, 6, 7, 8, 9, 10, 11, 12, 13, 14, 15 Y 16; LA CRUZ, BLOQUES 1, 2 Y 3; LIMONAR 4-4, LIMONAR 4-5, MONTAÑA, BLOQUES 8 Y 9; PELÍCANOS 1, 2 Y 3; RENACERES, BLOQUE 1; TIROL, BLOQUE 4; TIROL II; TIROL 3; LA HERRERA, BLOQUE 19 Y VILLA SANTA FE DE ANTIOQUIA.</t>
  </si>
  <si>
    <t>SE ESTÁ ADELANTANDO LA LIQUIDACIÓN DEL CONTRATO 306 POR MEDIO DEL CUAL SE ACTUALIZÓ EL PEHMED A 2030.                                                                                                                                 SE ESTABLECIÓ CONTACTO CON LA UNIVERSIDAD NACIONAL PARA INICIAR EL PROCESO DE CONTRATACIÓN, SE PROYECTÓ LA CARTA DE INVITACIÓN PARA CONTRATAR.                                                                                                                                                                                                                                                                                                            SE INVITÓ A CONTRATAR A LA UNIVERSIDAD NACIONAL DESDE EL PASADO 6 DE MARZO.                                                                                                                                                                                       EN EL INDICADOR CORRESPONDE EL 20% A LA ADOPCION DE LA POLITICA PUBLICA DE INQUILINATOS, EN ESE SENTIDO PARA EL MES DE ABRIL SE REALIZAN LAS SIGUIENTES ACCIONES, TODAS EN EL MARCO DE LA CONTIGENCIA DEL COVID-19 DESDE LA ALCALDIA EN EL DESARROLLO DE LA ESTRATEGIA TECHO - INQUILINATO: 1: SE CONTINUO CON LA IDENTIFICACION DE INQUILINATOS EN ABRIL SE REALIZARON 15 JORNADAS DE RECORRIDOS PUERTA A PUERTA, DONDE FUERON IDENTIFICADOS UN TOTAL 514 INQUILINATOS, DE ESTOS 477 DE LA COMUNA 10, 15 DE LA COMUNA 8 Y 25 DE LA COMUNA 9. ESTOS SUMADOS A LOS REALIZADOS EN MARZO DAN UN TOTAL DE 825 INQUILINATOS IDENTIFICADOS. DICHO TRABAJO IMPLICO ORGANIZACION LOGISTICA Y APOYO DE PROFESIONALES DE LAS SUBDIRECCIONES DEL ISVIMED PARA EL TRABAJO DE CAMPO, PARA CONSOLIDAR LA INFORMACION, PRODUCIR INFORMES Y REPORTAR DIARIAMENTE A LA ESTRATEGIA TECHO, PARA CRUZAR INFORMACION DE DIRECCIONES Y AVANZAR EN LA GEORREFERENCIACIÓN. 2: EN ARTICULACION CON LA COMISION SOCIAL SE PARTICIPA ACTIVAMENTE DEL COMITE DE TRASLADO DE GRUPOS FAMILIARES DE ALBERGUE A INQUILINATOS-HOTELES-HOSTELES, EN ESTE SE PARTICIPA DE TRES REUNIONES Y SE REALIZA UN DOCUMENTO DE PROPUESTA METODOLOGICA PARA DICHO TRASLADO, A SU VEZ SE APOYA CON UN EQUIPO DE ISVIMED, EL PRIMER DIA DE TRASLADO DE 47 FAMILIAS DEL ALBERGUE DE FLORENCIA A INQUILINATOS. 3: SE REALIZO EL 30 DE ABRIL LA MESA INQUILINATOS DONDE PARTICIPARON LAS ENTIDADES. 4: SE SOCIALIZA EL TRABAJO REALIZADO DE IDENTIFICACION DE INQUILINATOS Y LOS RESULTADOS OBTENIDOS EN LA MESA ESTRATEGICA DEL CENTRO, DONDE PARTICIPAMOS COMO ISVIMED, A MODO DE MOTIVAR LA ARTICULACION DE ACCIONES EN LA COMUNA 10 FOCALIZANDO A LA POBLACION QUE HABITA EN LOS INQUILINATOS DESDE LAS DIFERENTES ENTIDADES PARTICIPES DE DICHA MESA Y DESDE LA GERENCIA DE DICHA COMUNA. 5: SE APORTARON COMENTARIOS AL PROYECTO DE DECRETO PARA OTORGAR UN SUBSIDIO DE ARRENDAMIENTO POR TRES MESES POR LA EMERGENCIA CON EL COVID-19 DEL MINISTERIO DE VIVIENDA. 6: SE APORTO UN GUION PARA LA ALCALDIA DE PREGUNTAS FRECUENTES EN INQUILINATOS Y SUS RESPECTIVAS RESPUESTAS, AL IGUAL QUE UNA PROPUESTA METODOLOGICA DE IDENTIFICACION DE INQUILINATOS. 7: SE APOYO A LA SECRETARIA DE INCLUSION SOCIAL, FAMILIA Y DERECHOS HUMANOS EN LA ENTREGA DE MERCADOS A INQUILINATOS EL 11 Y 12 DE ABRIL. DE ACUERDO AL INDICADOR SE TIENE EL 80% ALCANZADO CON LO REALIZADO EN EL 2019 DE LA REGLAMENTACION DE LA POLITICA PUBLICA CON EL DECRETO 145 DE 2019. SE ADJUNTAN ALGUNAS EVIDENCIAS DE LAS ACCIONES REALIZADAS.                                                                                                                                                                        SE PRESENTÓ A LA MESA INTERDISCIPLINARIA DE CONTRATACIÓN LA NECESIDAD PARA REALIZAR EL CONTRATO CON LA UNAL Y FUE APROBADA. SE REALIZÓ VÍA OFICIO LA ACEPTACIÓN DE LA PROPUESTA Y SE ESTIMA QUE PARA EL MES DE JUNIO YA SE ESTÉ OPERANDO LA ACTUALIZACIÓN DE LA PLATAFORMA ESTRATÉGICA DEL INSTITUTO.
E ENVIÓ CARTA DE APROBACIÓN DE LA PROPUESTA Y SE ESTÁN ULTIMANDO DETALLES PARA EL NUEVO CONTRATO CON LA UNIVERSIDAD NACIONAL DE COLOMBIA - SEDE MEDELLÍN.</t>
  </si>
  <si>
    <t xml:space="preserve">PARA EL MES DE ENERO SE REALIZÓ LA ASIGNACIÓN DE UN (1) SUBSIDIO DE VIVIENDA DEFINITIVA EN LA MODALIDAD DE VIVIENDA USADA PARA LA POBLACIÓN DE RIESGO Y DESASTRE, LOS RECURSOS DE LA ASIGNACIÓN PERTENECEN A LA VIGENCIA ANTERIOR Y SE ENCUENTRAN EN LA FIDUCIA.                                                                                                                                                                                                                                                                                                                                                                                                                                                                                           DURANTE EL MES DE FEBRERO NO SE REALIZARON ASIGNACIONES DE SUBSIDIO DE VIVIENDA PARA ESTA POBLACIÓN DEBIDO A QUE LA NOTIFICACIÓN A LOS HOGARES SE REALIZO EL 13 DE FEBRERO Y ESTOS SE ENCUENTRAN EN PROCESO DE BÚSQUEDA DE VIVIENDA USADA.                                                                                                                                                                                                                                                                                                                                                                                                                                                                                                                                       DURANTE EL MES DE MARZO SE REALIZO LA ASIGNACIÓN DE UN HOGAR EN LA MODALIDAD DE VIVIENDA NUEVA EN EL PROYECTO DE HABITACIONAL MIRADOR DE LA CASCADA,EL HOGAR ES PERTENECIENTE A LA POBLACIÓN DE RIESGO Y/O DESASTRE QUE ACOMPAÑA EL ISVIMED.                                                                                                                                                                                                                                                                                                                                                                                                                                                                                                                                         DURANTE EL MES DE ABRIL NO SE REALIZARON ASIGNACIONES DE SUBSIDIO DE VIVIENDA DEFINITIVA PARA ESTA POBLACIÓN.                                                                                                               DURANTE EL MES DE MAYO NO SE REALIZARON ASIGNACIONES DE SUBSIDIO MUNICIPAL DE VIVIENDA DEFINITIVA PARA LA POBLACIÓN REASENTADA POR EVENTOS NATURALES, RIESGO Y DESASTRE, TODA VEZ QUE DEBIDO AL AISLAMIENTO OBLIGATORIO POR EL COVID 19, LOS HOGARES NOTIFICADOS EN FEBRERO DE 2020 PRIORIZADOS EN LA MODALIDAD DE VIVIENDA USADA NO HAN PODIDO SALIR A BUSCAR VIVIENDA PARA LA COMPRA, LO QUE HA DIFICULTADO LA ENTREGA DE LA DOCUMENTACIÓN REQUERIDA PARA INICIAR PROCESO DE ASIGNACIÓN DE SUBSIDIO MUNICIPAL DE VIVIENDA, ADEMÁS EN LA MODALIDAD DE VIVIENDA NUEVA HASTA LA FECHA NO SE HAN GENERADO CUPOS NUEVOS PARA ESTA POBLACIÓN.    
  PARA EL MES DE JUNIO NO SE REALIZARON ASIGNACIONES DE SUBSIDIO DE VIVIENDA DEFINITIVA PARA LOS HOGARES SUJETOS DE REASENTAMIENTO POR EVENTOS NATURALES, RIESGO Y DESASTRES. ESTE INDICADOR TENÍA COMO META POR PA-2020 UN TOTAL DE 27 CUPOS PARA VIVIENDA USADA; SIN EMBARGO, ESTE RECURSO SE DIRECCIONO PARA VIVIENDA NUEVA Y SOLO QUEDO UN TOTAL DE 3 CUPOS DISPONIBLES, LOS CUALES SERÁN PRIORIZADOS PARA HOGARES DE ACCIONES JUDICIALES.           </t>
  </si>
  <si>
    <t>N EL MES DE ENERO, EL PERIODO CORRESPONDIENTE A LA MEDICIÓN DE ESTE INDICADOR SE REALIZÓ EL REASENTAMIENTO DEFINITIVO DE 2 HOGARES EN LA MODALIDAD DE VIVIENDA USADA DEL PROYECTO PLAN MAESTRO PUI VIADUCTO MEDIA LADERA TRAMO III ADICIONALMENTE SE ATIENDE A 34 HOGARES DE OBRA PÚBLICA EN EL PROYECTO DE ARRENDAMIENTO TEMPORAL, QUE A LA FECHA SE ENCUENTRAN EN PROCESO DEL REASENTAMIENTO DEFINITIVO, EL DETALLE DE ESTA INFORMACIÓN SE PUEDE EVIDENCIAR EN EL INDICADOR DE ESTE PROYECTO.                                                                                                                                                                                                                                                                                                                                                                                                                                                                                                                                        EN EL MES DE FEBRERO, EL PERIODO CORRESPONDIENTE A LA MEDICIÓN DE ESTE INDICADOR SE REALIZÓ EL REASENTAMIENTO DEFINITIVO DE 4 HOGARES EN LA MODALIDAD DE VIVIENDA USADA DE LOS SIGUIENTES PROYECTOS 1 DEL PROYECTO CINTURÓN VERDE, 1 DE VIADUCTO MEDIA LADERA TRAMO III Y DOS DEL PROYECTO MIB. ADICIONALMENTE SE ATIENDE A 33 HOGARES DE OBRA PÚBLICA EN EL PROYECTO DE ARRENDAMIENTO TEMPORAL, QUE A LA FECHA SE ENCUENTRAN EN PROCESO DEL REASENTAMIENTO DEFINITIVO, EL DETALLE DE ESTA INFORMACIÓN SE PUEDE EVIDENCIAR EN EL INDICADOR DE ESTE PROYECTO.                                                                                                                                                                                                                                                                                                                                                                                                                                                                                                   EN EL MES DE MARZO , EL PERIODO CORRESPONDIENTE A LA MEDICIÓN DE ESTE INDICADOR SE REALIZÓ EL REASENTAMIENTO DEFINITIVO DE 3 HOGARES EN LA MODALIDAD DE VIVIENDA USADA DEL PROYECTOS CINTURÓN VERDE, ADICIONALMENTE SE ATIENDE A 30 HOGARES DE OBRA PÚBLICA EN EL PROYECTO DE ARRENDAMIENTO TEMPORAL, QUE A LA FECHA SE ENCUENTRAN EN PROCESO DEL REASENTAMIENTO DEFINITIVO, EL DETALLE DE ESTA INFORMACIÓN SE PUEDE EVIDENCIAR EN EL INDICADOR DE ESTE PROYECTO.                       EN EL MES DE ABRIL , EL PERIODO CORRESPONDIENTE A LA MEDICIÓN DE ESTE INDICADOR SE REALIZÓ EL REASENTAMIENTO DEFINITIVO DE 1 HOGAR EN LA MODALIDAD DE VIVIENDA USADA DEL PROYECTOS MEJORAMIENTO INTEGRAL DE BARRIOS, ADICIONALMENTE SE ATIENDE A 29 HOGARES DE OBRA PÚBLICA EN EL PROYECTO DE ARRENDAMIENTO TEMPORAL. QUE A LA FECHA SE ENCUENTRAN EN PROCESO DEL REASENTAMIENTO DEFINITIVO, EL DETALLE DE ESTA INFORMACIÓN SE PUEDE EVIDENCIAR EN EL INDICADOR DE ESTE PROYECTO.                                                                                                                                                                                                                                                                                                          EN EL MES DE MAYO, DURANTE EL PERIODO CORRESPONDIENTE A LA MEDICIÓN DE ESTE INDICADOR NO SE REALIZÓ EL REASENTAMIENTO DEFINITIVO DE NINGÚN GRUPO FAMILIAR. ADICIONALMENTE SE ATIENDE A 29 HOGARES DE OBRA PÚBLICA EN EL PROYECTO DE ARRENDAMIENTO TEMPORAL, QUE A LA FECHA SE ENCUENTRAN EN PROCESO DEL REASENTAMIENTO DEFINITIVO, EL DETALLE DE ESTA INFORMACIÓN SE PUEDE EVIDENCIAR EN EL INDICADOR DE ESTE PROYECTO.
EN EL MES DE JUNIO, EL PERIODO CORRESPONDIENTE A LA MEDICIÓN DE ESTE INDICADOR SE REALIZÓ EL REASENTAMIENTO DEFINITIVO DE 1 HOGAR EN LA MODALIDAD DE VIVIENDA USADA DEL PROYECTOS MEJORAMIENTO INTEGRAL DE BARRIOS, ADICIONALMENTE SE ATIENDE A HOGARES DE OBRA PÚBLICA EN EL PROYECTO DE ARRENDAMIENTO TEMPORAL. QUE A LA FECHA SE ENCUENTRAN EN PROCESO DEL REASENTAMIENTO DEFINITIVO, EL DETALLE DE ESTA INFORMACIÓN SE PUEDE EVIDENCIAR EN EL INDICADOR DE ESTE PROYECTO.</t>
  </si>
  <si>
    <t>PARA EL MES DE ENERO SE REALIZÓ LA ASIGNACIÓN DE SUBSIDIO DE VIVIENDA DEFINITIVA PARA DOS (2) HOGARES DE ARRENDAMIENTO TEMPORAL DE LA POBLACIÓN DE RIESGO Y DESASTRE EN LA MODALIDAD DE VIVIENDA USADA DE LA VIGENCIA ANTERIOR CUYOS RECURSOS SE ENCUENTRAN EN FIDUCIA. CONTINUA SIENDO MUY BAJA LA ASIGNACIÓN DE SUBSIDIO DE VIVIENDA DEFINITIVA PARA LA POBLACIÓN DE RIESGO O DESASTRE SI SE TIENE EN CUENTA LA CANTIDAD DE HOGARES QUE SE ATIENDEN DE ESTA POBLACIÓN.                                                                                                                                                                                                                                                                                                                                                                              DURANTE EL MES DE FEBRERO NO SE REALIZARON ASIGNACIONES DE SUBSIDIO MUNICIPAL DE VIVIENDA PARA ESTA POBLACIÓN DEBIDO A QUE LA NOTIFICACIÓN DE PRIORIZACIÓN DE VIVIENDA USADA SE REALIZO EL 13 DE FEBRERO Y SE ENCUENTRAN EN BÚSQUEDA DE VIVIENDA.                                                                                                                                                                                                                                                                                                                                                                                                                                                                                                                                                                                                                                                                                               PARA EL MES DE MARZO SE REALIZO LA ASIGNACIÓN DE UN SUBSIDIO MUNICIPAL DE VIVIENDA EN LA MODALIDAD DE VIVIENDA USADA PARA LA POBLACIÓN DE ARRENDAMIENTO TEMPORAL LA ASIGNACIÓN CORRESPONDE A RECURSOS DE VIGENCIAS ANTERIORES QUE SE ENCUENTRAN EN FIDUCIA. SI BIEN EN EL MES DE FEBRERO SE REALIZO LA NOTIFICACIÓN, LA MAYORÍA DE HOGARES NO HAN LOGRADO CONSEGUIR NINGUNA, PUESTO QUE SE VIERON AFECTADOS POR LA CUARENTENA POR EL COVID-19.                                                                             PARA EL MES DE ABRIL NO SE REALIZARON ASIGNACIONES DE SUBSIDIO DE VIVIENDA DEFINITIVA PARA LA POBLACIÓN DE ARRENDAMIENTO TEMPORAL.
DURANTE EL MES DE MAYO NO SE REALIZARON ASIGNACIONES DE SUBSIDIO MUNICIPAL DE VIVIENDA DEFINITIVA PARA LA POBLACIÓN QUE SE ENCUENTRA BENEFICIADA DEL SUBSIDIO DE ARRENDAMIENTO TEMPORAL, TODA VEZ QUE DEBIDO AL AISLAMIENTO OBLIGATORIO POR EL COVID 19, LOS HOGARES NOTIFICADOS EN FEBRERO DE 2020 PRIORIZADOS EN LA MODALIDAD DE VIVIENDA USADA NO HAN PODIDO SALIR A BUSCAR VIVIENDA PARA LA COMPRA, LO QUE HA DIFICULTADO LA ENTREGA DE LA DOCUMENTACIÓN REQUERIDA PARA INICIAR PROCESO DE ASIGNACIÓN DE SUBSIDIO MUNICIPAL DE VIVIENDA, ADEMÁS EN LA MODALIDAD DE VIVIENDA NUEVA HASTA LA FECHA NO SE HAN GENERADO CUPOS NUEVOS PARA ESTA POBLACIÓN.   
PARA EL MES DE JUNIO NO SE REALIZARON ASIGNACIONES DE SUBSIDIO DE VIVIENDA DEFINITIVA PARA LOS HOGARES DE LA POBLACIÓN DE ARRENDAMIENTO TEMPORAL. ESTE INDICADOR TENÍA COMO META POR PA-2020 UN TOTAL DE 8 CUPOS PARA VIVIENDA USADA; SIN EMBARGO, ESTE RECURSO SE DIRECCIONO PARA VIVIENDA NUEVA Y SOLO QUEDO UN TOTAL DE 2 CUPOS DISPONIBLES, LOS CUALÉS SERÁN PRIORIZADOS PARA HOGARES DE ACCIONES JUDICIALES.</t>
  </si>
  <si>
    <t>SE INICIA EL AÑO 2020 CON UN TOTAL DE HOGARES ACTIVOS DE TRES MIL SESENTA Y DOS (3.062), DURANTE EL MES DE ENERO SE REGISTRARON DOCE HOGARES NUEVOS CON SUBSIDIO MUNICIPAL DE ARRENDAMIENTO TEMPORAL, ADICIONALMENTE FUERON CANCELADOS TRECE SUBSIDIO, DEJANDO COMO SALDO FINAL UN TOTAL DE TRES MIL SESENTA Y UNO (3061).CONTINÚA SIENDO UN PROMEDIO BAJO EN RELACIÓN CON LA CANTIDAD DE HOGARES QUE SON REMITIDOS AL PROYECTO DE ARRENDAMIENTO TEMPORAL, DANDO CUENTA ASÍ QUE EN LA CIUDAD PERMANECEN MUCHOS HOGARES EN RIESGO DE POR UNA U OTRA FORMA NO LOGRAN INGRESAR AL PROYECTO DE AT.                                                                                                                                                            PARA EL MES DE FEBRERO SE INICIA CON UN SALDO DE 3061 HOGARES DE LOS CUALES SE REGISTRARON UN TOTAL DE CUATRO (4) HOGARES NUEVOS EN EL PROYECTO DE ARRENDAMIENTO TEMPORAL QUE PERTENECEN A LA POBLACIÓN DE RIESGO, ADICIONALMENTE SE REALIZO LA CANCELACIÓN DE 24 SUBSIDIO DE ARRENDAMIENTO TEMPORAL , DOS DE LA POBLACIÓN DE OBRA PUBLICA Y VEINTIDÓS DE LA POBLACIÓN DE RIESGO, DEJANDO COMO SALDO FINAL UN TOTAL DE TRES MIL CUARENTA Y UNO (3.041). SE EVIDENCIA QUE CADA VEZ DISMINUYE LA CANTIDAD DE HOGARES QUE INGRESAN AL PROYECTO A PESAR DE QUE LAS REMISIONES SON SUPERIORES ESTA CIFRA. EN EL MES DE FEBRERO FUERON REMITIDOS 26 HOGARES.                                                                                                                                                                                        EN EL MES DE MARZO SE INICIO CON UN TOTAL DE TRES MIL CUARENTA Y UNO (3.041) HOGARES Y DURANTE EL MES SE REGISTRARON CUATRO (4) HOGARES NUEVOS EN EL PROYECTO DE ARRENDAMIENTO TEMPORAL QUE PERTENECEN A LA POBLACIÓN DE RIESGO, ADICIONALMENTE SE REALIZO LA CANCELACIÓN DE 18 SUBSIDIO DE ARRENDAMIENTO TEMPORAL , SEIS (6) DE LA POBLACIÓN DE OBRA PUBLICA Y DOCE (12) DE LA POBLACIÓN DE RIESGO, DEJANDO COMO SALDO FINAL UN TOTAL DE TRES MIL VEINTISIETE (3.027). SE EVIDENCIA QUE CADA VEZ DISMINUYE LA CANTIDAD DE HOGARES QUE INGRESAN AL PROYECTO A PESAR DE QUE LAS REMISIONES SON SUPERIORES ESTA CIFRA.                                                                                                                                                                                                                                  PARA EL MES DE ABRIL ES IMPORTANTE ACLARAR QUE DEBIDO A LA CONTINGENCIA DE SALUD POR LA CUAL PASA EL PAÍS, NO SE PRESENTARON VALIDACIONES DE CONTRATOS NUEVOS, NI CANCELACIONES DE SMAT EN ESTE MES.                                                                                                                                                                                                                                                                        DURANTE EL MES DE MAYO SE CONTÓ CON UN TOTAL DE HOGARES ACTIVOS EN EL PROYECTO DE ARRENDAMIENTO TEMPORAL DE TRES MIL DIECIOCHO (3018), SOLO UN (1) HOGAR INGRESO NUEVO Y A DOS (2) LES FUE CANCELADO EL SUBSIDIO MUNICIPAL DE ARRENDAMIENTO TEMPORAL PARA UN TOTAL DE TRES MIL DIECISIETE (3.017) EN LA CIFRA GENERAL.
PARA EL MES DE JUNIO SE CONTÓ CON UN TOTAL DE DOS MIL NOVECIENTOS TREINTA Y TRES (2925) HOGARES ACTIVOS EN EL PROYECTO DE ARRENDAMIENTO TEMPORAL. DEBIDO A QUE EL PROYECTO CAMBIO DE OPERADOR, DURANTE EL MES DE JUNIO NO SE REALIZARON INGRESOS DE NUEVOS HOGARES AL PROYECTO Y SE REALIZARON LAS CANCELACIONES DE NOVENTA Y DOS (92) SUBSIDIOS MUNICIPALES DE ARRENDAMIENTOS TEMPORALES A LOS HOGARES DE LAS SIGUIENTES POBLACIONES: SIETE(7) DE OBRA PUBLICA Y OCHENTA Y CINCO (85) DE RIESGO Y/O DESASTRE, TODOS POR LA ENTREGA DE SOLUCIÓN DEFINITIVA DE VIVIENDA.</t>
  </si>
  <si>
    <t xml:space="preserve">EN EL MES DE ENERO DE 2020 NO SE REALIZÓ LA ASIGNACIÓN DE SUBSIDIO MUNICIPAL DE VIVIENDA NUEVA, TODA VEZ QUE NO FUE REMITIDO NINGÚN EXPEDIENTE DE GRUPO FAMILIAR A LA SUBDIRECCIÓN JURÍDICA PARA SU RESPECTIVA VERIFICACIÓN, POR PARTE DE LA SUBDIRECCIÓN POBLACIONAL.                                                                                                                                                                                                                                     EN EL MES DE FEBRERO DE 2020 NO SE REALIZÓ LA ASIGNACIÓN DE SUBSIDIO MUNICIPAL DE VIVIENDA NUEVA, TODA VEZ QUE NO FUE REMITIDO NINGÚN EXPEDIENTE DE GRUPO FAMILIAR A LA SUBDIRECCIÓN JURÍDICA PARA SU RESPECTIVA VERIFICACIÓN, POR PARTE DE LA SUBDIRECCIÓN POBLACIONAL. TIENE LA LICENCIA DE CONSTRUCCIÓN VENCIDA Y ALGUNOS DE LOS EXPEDIENTES PRESENTAN INCONSISTENCIAS, SITUACIONES QUE IMPIDEN LA CORRECTA ASIGNACIÓN DEL SUBSIDIO. Y 1 EXPEDIENTE PERTENECE AL PROYECTO INSTITUCIONAL "MONTAÑA BLOQUE 8", EL CUAL TAMBIÉN PRESENTA INCONSISTENCIAS QUE IMPIDEN LA CORRECTA ASIGNACIÓN DEL SUBSIDIO.                                                                                            EN EL MES DE MARZO DE 2020, SE ASIGNARON 2 SUBSIDIOS MUNICIPALES PARA ADQUISICIÓN DE VIVIENDA NUEVA, DE CONFORMIDAD CON EL ARCHIVO ADJUNTO. DE LOS 9 EXPEDIENTES QUE HASTA LA FECHA HAN SIDO REMITIDOS A LA SUBDIRECCIÓN JURÍDICA POR PARTE DE LA SUBDIRECCIÓN POBLACIONAL PARA SU RESPECTIVA REVISIÓN Y ASIGNACIÓN, 6 DE ELLOS PERTENECEN AL PROYECTO PRIVADO "GUAYACANES DE PRADO" DE DEMANDA LIBRE, EL CUAL TIENE LA LICENCIA DE CONSTRUCCIÓN VENCIDA Y ALGUNOS DE LOS EXPEDIENTES PRESENTAN INCONSISTENCIAS, SITUACIONES QUE IMPIDEN LA CORRECTA ASIGNACIÓN DEL SUBSIDIO. Y 1 EXPEDIENTE PERTENECE AL PROYECTO INSTITUCIONAL "MONTAÑA BLOQUE 8", EL CUAL TAMBIÉN PRESENTA INCONSISTENCIAS QUE IMPIDEN LA CORRECTA ASIGNACIÓN DEL SUBSIDIO.                                      SUBSIDIOS PARA VIVIENDA NUEVA ASIGNADOS: EN EL MES DE ABRIL DE 2020 NO SE REALIZÓ LA ASIGNACIÓN DE SUBSIDIO MUNICIPAL DE VIVIENDA NUEVA A NINGÚN GRUPO FAMILIAR, TODA VEZ QUE NO FUERON REMITIDOS POR PARTE DE LA SUBDIRECCIÓN POBLACIONAL A LA SUBDIRECCIÓN JURÍDICA NUEVOS EXPEDIENTES PARA SU REVISIÓN. SE INDICA ADEMÁS QUE, COMO SE MANIFESTÓ EN EL MES DE MARZO, AÚN SE CONTINÚA A LA ESPERA QUE LA CONSTRUCTORA DEL PROYECTO PRIVADO "GUAYACANES DE PRADO", SUBSANE LA OBSERVACIÓN SOBRE EL VENCIMIENTO DE LA LICENCIA DE CONSTRUCCIÓN DEL PROYECTO Y PRESENTE AL ISVIMED EL NUEVO DOCUMENTO VIGENTE, PARA PODER CONTINUAR CON EL PROCESO DE ASIGNACIÓN DEL SUBSIDIO PARA LOS 6 GRUPOS FAMILIARES POSTULADOS; Y SE CONTINÚA TAMBIÉN A LA ESPERA QUE SEA SUBSANADA LA INCONSISTENCIA QUE PRESENTA EL EXPEDIENTE POSTULADO PARA EL PROYECTO INSTITUCIONAL "URBANIZACIÓN LA MONTAÑA BLOQUES 8 Y 9", PARA PODER PROCEDER CON LA ASIGNACIÓN DEL SUBSIDIO.                                                                                                                                                                EN EL MES DE MAYO DE 2020 NO SE REALIZÓ LA ASIGNACIÓN DE SUBSIDIO MUNICIPAL DE VIVIENDA NUEVA A NINGÚN GRUPO FAMILIAR, TODA VEZ QUE NO FUERON REMITIDOS POR PARTE DE LA SUBDIRECCIÓN POBLACIONAL A LA SUBDIRECCIÓN JURÍDICA NUEVOS EXPEDIENTES PARA SU REVISIÓN. SE INDICA ADEMÁS QUE, COMO SE MANIFESTÓ EN EL MES DE ABRIL, LA REVALIDACIÓN DE LA LICENCIA DE CONSTRUCCIÓN DEL PROYECTO PRIVADO "GUAYACANES DE PRADO", APENAS QUEDÓ EN FIRME, ES DECIR, DEBIDAMENTE EJECUTORIADA EL DÍA 28 DE MAYO DE 2020, RAZÓN POR LA CUAL SE CONTINUARÁ CON EL PROCESO DE ASIGNACIÓN DEL SUBSIDIO PARA LOS 6 GRUPOS FAMILIARES POSTULADOS SIEMPRE Y CUANDO AÚN CUMPLAN LOS REQUISITOS; Y SE CONTINÚA TAMBIÉN A LA ESPERA QUE SEA SUBSANADA LA INCONSISTENCIA QUE PRESENTA EL EXPEDIENTE POSTULADO DE LA SEÑORA ELVIA DE JESÚS VILLA GARZÓN, CON C.C. 22.023.532, PARA EL PROYECTO INSTITUCIONAL "URBANIZACIÓN LA MONTAÑA BLOQUES 8 Y 9", PARA PODER PROCEDER CON LA CORRECTA ASIGNACIÓN DEL SUBSIDIO.  
EN EL MES DE JUNIO DE 2020, SE ASIGNARON 4 SUBSIDIOS MUNICIPALES PARA ADQUISICIÓN DE VIVIENDA NUEVA, DE CONFORMIDAD CON EL ARCHIVO ADJUNTO. SE INDICA QUE SE REVISARON ADEMÁS 6 EXPEDIENTES DE GRUPOS FAMILIARES POBLACIÓN DEMANDA LIBRE Y POBLACIÓN DESASTRE, POSTULADOS A DIFERENTES PROYECTOS HABITACIONALES PRIVADOS Y A MONTAÑA BLOQUE 8, RESPECTIVAMENTE, A LOS CUALES NO SE LES HA ASIGNADO EL SUBSIDIO MUNICIPAL DEBIDO A DIFERENTES INCONSISTENCIAS QUE IMPIDEN LA CORRECTA ASIGNACIÓN DEL MISMO, CUYAS OBSERVACIONES FUERON SOCIALIZADAS CON LAS PROFESIONALES SOCIALES LÍDERES DE CADA LÍNEA DE ACCIÓN Y SE ESTÁ EN ESPERA QUE SEAN SUBSANADOS.                                                                                                                                                                                                                                      </t>
  </si>
  <si>
    <t xml:space="preserve">EN EL MES DE ENERO SE REVISÓ LA MATRIZ DE LOS LOTES PROPIEDAD DEL ISVIMED HACIENDO ÉNFASIS EN LOS QUE PRESENTAN POTENCIAL DE DESARROLLO DE VIVIENDAS, Y ASÍ PODER TENER UNA BASE QUE NOS PERMITA PLANTEAR UNA META DE EJECUCIÓN DE VIVIENDAS PARA ESTE PERIODO.                                                                                                                                                                                                                                                                                                                                                                                                                                                                                                   EN EL MES DE FEBRERO SE AJUSTÓ LAS PREFACTIBILIDADES DE LOS LOTES PROPIEDAD DEL ISVIMED DESTINADOS PARA LOS PROYECTOS VENTTO Y LA CORCOVADA, EN LOS QUE PRESENTA UN POTENCIAL DE DESARROLLO DE 1320 Y 560 UNIDADES DE VIVIENDA VIS RESPECTIVAMENTE. EN LOS CUALES SE DETERMINÓ VIABILIDAD TÉCNICA, ECONÓMICA, AMBIENTAL Y SOCIAL.                                                                                                                                                                                                                                                                                                                                        EN EL MES DE MARZO SE ANALIZÓ LA VIABILIDAD, NORMATIVA, TÉCNICA Y AMBIENTAL DE LOS PROYECTOS VILLA FICO (EN DESARROLLO POR OPV) Y C.R. MANZANILLO (EN DESARROLLO POR CREARCIMIENTOS), AMBOS DE VIVIENDA DE INTERÉS PRIORITARIO. LOS CUALES ESTÁN SIENDO OFERTADOS AL INSTITUTO PARA EL ANÁLISIS DE VIABILIDAD CORRESPONDIENTE. AMBOS PROYECTOS ACUMULAN POTENCIAL DE DESARROLLO DE 373 UNIDADES DE VIVIENDA VIP.                                                                                                                                               EN EL MES DE ABRIL SE ANALIZÓ LA VIABILIDAD, NORMATIVA, TÉCNICA Y AMBIENTAL DE 6 PREDIOS OFRECIDOS AL ISVIMED PARA EL DESARROLLO DE VIVIENDA DE INTERÉS SOCIAL Y PRIORITARIO; LOS CUALES SON LIMITAN CON EL PREDIO PROPIEDAD DEL ISVIMED EN EL CUAL SE TIENEN PLANTEADO EL PROYECTO PICACHO. LOS PREDIOS ESTÁN LOCALIZADOS EN LA VEREDA EL PICACHO SOBRE EL SUELO RURAL Y EN EL BARRIO AURES DE LA COMUNA 7 SOBRE EL SUELO URBANO.                                                                                                  EN EL MES DE MAYO SE ANALIZÓ LA VIABILIDAD, NORMATIVA, TÉCNICA Y AMBIENTAL DE 13 PREDIOS OFRECIDOS AL ISVIMED PARA EL DESARROLLO DE VIVIENDA DE INTERÉS SOCIAL Y PRIORITARIO; SEGREGADOS DE LA SIGUIENTE MANERA: 1 PREDIO EN EL BARRIO ROBLEDO DE 76.805 M2 (PROYECTO RINCÓN DEL VALLE), 1 PREDIO EN EL CORREGIMIENTO DE ALTAVISTA DE 53.777,03 M2, 1 PREDIO EN EL CORREGIMIENTO DE SAN ANTONIO DE 74.510,7 M2, 1 PREDIO EN EL BARRIO BELÉN RINCÓN DE 3625 M2 (PROYECTO QUINTAS DE ACUARELA), 4 PREDIOS EN EL BARRIO LOS NARANJOS QUE SUMAN 2513.95 M2 Y 5 PREDIOS EN EL BARRIOS LOS NARANJOS - LOS BALSOS QUE SUMAN 439.601,34 M2 (PROYECTO VALLE DEL SOFTWARE).  
  EN EL MES DE JUNIO SE ANALIZÓ LA VIABILIDAD, NORMATIVA, TÉCNICA Y AMBIENTAL DE 7 PREDIOS OFRECIDOS AL ISVIMED PARA EL DESARROLLO DEL PROYECTO DE REASENTAMIENTO DE LAS FAMILIAS ASENTADAS EN EL CHISPERO, LAS CUALES SERÁN AFECTADAS POR LA INTERVENCIÓN EN AVANCE EJECUTADO POR FONVALMED. LOS DOCUMENTOS ADJUNTOS SON EL SOPORTE DEL INDICADO.                               </t>
  </si>
  <si>
    <t xml:space="preserve">EN EL PERIODO ANALIZADO MES DE ENERO DE 2020 NO SE OTORGARON SUBSIDIOS PARA MEJORAMIENTO DE VIVIENDA, SE TIENE APROBADOS 698 DIAGNÓSTICOS REALIZADO EN 2019 Y SE TIENE UN CONTRATO VIGENTE PARA A ELABORACIÓN DE 400 DIAGNÓSTICOS EN EL MUNICIPIO DE MEDELLÍN, CON LOS CUALES SE ESPERA EMITIR RESOLUCIONES EN EL PRIMER TRIMESTRE DEL AÑO.                                                                                                                                                                                                                                                                                                                                EN EL MES DE FEBRERO DE 2020 SE ASIGNARON EN RESOLUCIÓN (638) SUBSIDIOS DE MEJORAMIENTOS DE VIVIENDA POR POAI 2020. (427) SUBSIDIOS EN LA RESOLUCIÓN 70 DEL 14 DE FEBRERO DE 2020 Y (211) SUBSIDIOS EN LA RESOLUCIÓN 70 DEL 14 DE FEBRERO DE 2020 PRESUPUESTO AÑO RESOLUCIÓN CANTIDAD POAI 2020 2020 70 (427) POAI 2020 2020 71 (211) .                                                                                                                                                                                                                                                                                                                                                           INDICADOR 6.5.4.1.1 EN EL MES DE MARZO DE 2020 NO SE ASIGNARON SUBSIDIOS DE MEJORAMIENTOS DE VIVIENDA POR POAI 2020. A LA FECHA SE TIENEN APROBADOS 20 EXPEDIENTES DE DIAGNÓSTICOS Y 154 EXPEDIENTES MÁS ESTÁN EN PROCESO DE REVISIÓN POR EL EQUIPO DE DIAGNÓSTICOS DE LA SUBDIRECCIÓN DE DOTACIÓN, ESTOS EXPEDIENTES SON DERIVADOS DEL CONTRATO SUSCRITO CON EL OPERADOR SERPROAN PARA LA ELABORACIÓN DE 400 DIAGNÓSTICOS Y POSTERIOR EJECUCIÓN DE ACCIONES O ACTIVIDADES DE MEJORAMIENTO DE VIVIENDA.                                                                                                                                                                                                                                                                                                                                                                                                                                                                                                     EN EL MES DE ABRIL DE 2020 NO SE ASIGNARON SUBSIDIOS DE MEJORAMIENTOS DE VIVIENDA POR POAI 2020. A LA FECHA SE TIENEN APROBADOS 20 EXPEDIENTES DE DIAGNÓSTICOS Y 270 EXPEDIENTES MÁS ESTÁN EN PROCESO DE REVISIÓN POR EL EQUIPO DE DIAGNÓSTICOS DE LA SUBDIRECCIÓN DE DOTACIÓN, ESTOS EXPEDIENTES SON DERIVADOS DEL CONTRATO SUSCRITO CON EL OPERADOR SERPROAN PARA LA ELABORACIÓN DE 400 DIAGNÓSTICOS Y POSTERIOR EJECUCIÓN DE ACCIONES O ACTIVIDADES DE MEJORAMIENTO DE VIVIENDA.                                                                                                                                                                                                                                                                                                                                                          ANÁLISIS INDICADOR DE ASIGNACIÓN MES DE MAYO DE 2020 INDICADOR 6.5.4.1.1 EN EL MES DE ABRIL DE 2020 SE ASIGNARON 14 SUBSIDIOS DE MEJORAMIENTOS DE VIVIENDA POR POAI 2020. EN LAS RESOLUCIONES 324 POR SEIS (6) BENEFICIARIOS Y 325 POR OCHO (8) BENEFICIARIOS DEL 26 DE MAYO DE 2020. A LA FECHA SE TIENEN APROBADOS 166 EXPEDIENTES DE DIAGNÓSTICOS Y 179 EXPEDIENTES MÁS ESTÁN EN PROCESO DE REVISIÓN POR EL EQUIPO DE DIAGNÓSTICOS DE LA SUBDIRECCIÓN DE DOTACIÓN, ESTOS EXPEDIENTES SON DERIVADOS DEL CONTRATO SUSCRITO CON EL OPERADOR SERPROAN PARA LA ELABORACIÓN DE 606 DIAGNÓSTICOS Y POSTERIOR EJECUCIÓN DE ACCIONES O ACTIVIDADES DE MEJORAMIENTO DE VIVIENDA. RESOLUCIÓN NÚMERO DE BENEFICIARIOS 324 6 325 8.
MES DE JUNIO DE 2020 INDICADOR 6.5.4.1.1 EN EL MES DE JUNIO DE 2020 SE ASIGNARON 224 SUBSIDIOS DE MEJORAMIENTOS DE VIVIENDA POR POAI 2020. EN LAS RESOLUCIONES 366 POR DOSCIENTOS (200) BENEFICIARIOS Y 367 POR VEINTICUATRO (24) BENEFICIARIOS DEL 23 DE JUNIO DE 2020. A LA FECHA SE TIENEN APROBADOS 20 EXPEDIENTES DE DIAGNÓSTICOS Y 203 EXPEDIENTES MÁS ESTÁN EN PROCESO DE REVISIÓN POR EL EQUIPO DE DIAGNÓSTICOS DE LA SUBDIRECCIÓN DE DOTACIÓN, ESTOS EXPEDIENTES SON DERIVADOS DE LOS CONTRATO SUSCRITO CON EL OPERADOR SERPROAN PARA LA ELABORACIÓN DE 606 DIAGNÓSTICOS Y POSTERIOR EJECUCIÓN DE ACCIONES O ACTIVIDADES DE MEJORAMIENTO DE VIVIENDA Y COSEICO PARA LA ELABORACIÓN DE 803 DIAGNÓSTICOS Y POSTERIOR EJECUCIÓN DE ACCIONES O ACTIVIDADES DE MEJORAMIENTO DE VIVIENDA. AL CORTE DE 30 DE JUNIO DE 2020 SE TIENE UN ACUMULADO DE 876 SUBSIDIOS ASIGNADOS LOS QUE NOS DEJA EN UN CUMPLIMIENTO DE META DEL 66.01% RESOLUCIÓN NÚMERO DE BENEFICIARIOS 366 200 367 24.
COMUNAS       POAI 2020.
90                   8
06                  1
07                  3
09                  3
13                81
15              211
16              345
Total               652
</t>
  </si>
  <si>
    <t>N EL MES DE ENERO DE 2020 SE RECIBIERON A SATISFACCIÓN 29 MEJORAMIENTOS DE VIVIENDA , DE LOS CONTRATOS QUE VIENEN EN EJECUCIÓN DE OBRA DE 2019. SE ESPERA EL INGRESO DE PERSONAL TÉCNICO Y ADMINISTRATIVO DE LA SUBDIRECCIÓN DE DOTACIÓN PARA DAR CONTINUIDAD AL PROCESO DE RECIBO. 10 RECIBOS DE LA RESOLUCIÓN 924 DEL PLPP 2019 COMUNA 4 ARANJUEZ Y 19 DE LA RESOLUCIÓN 1198 DEL PLPP DE 2019 COMUNA 8 VILLA  HERMOSA.                                                                                                                                                                                                                                                                                                                                                                                EN EL MES DE FEBRERO DE 2020 SE EJECUTARON Y RECIBIERON A SATISFACCIÓN POR EL EQUIPO TÉCNICO (213) MEJORAMIENTOS DE VIVIENDA POR POAI 2018 (3) EJECUCIONES, DEL POAI 2019 (176) EJECUCIONES Y DE CIERRE DE BRECHA 2019 (34) EJECUCIONES. PRESUPUESTO AÑO RESOLUCIÓN CANTIDAD POAI 2018 2018 275 (1) POAI 2018 2018 691 (1) POAI 2018 2018 703 (1) POAI 2019 2019 226 (8) POAI 2019 2019 571 (2) POAI 2019 2019 573 (6) POAI 2019 2019 574 (2) POAI 2019 2019 576 (7) POAI 2019 2019 1194 (49) POAI 2019 2019 1195 (5) POAI 2019 2019 1196 (5) POAI 2019 2019 1197 (18) POAI 2019 2019 1201 (2) POAI 2019 2019 1399 (70) POAI 2019 2019 1118 (2) JVE 2014 - POAI 2019 2015/2017/2019 2058/1502/914 (1) JVE 2014 - POAI 2019 2017/2019 1643/916 (9) JVE 2014 - POAI 2019 2017/2019 1662/915 (1) PLPP 2013 - POAI 2016 - POAI 2019 2017/2019 147/1054 (11) PLPP 2013 - POAI 2019 2019 1053 (9) POAI 2019 2013/2019 624/1079 (1) POAI 2019 2014/2019 1419/918 (1) POAI 2019 2014/2019 2012/919 (1) TOTAL (213) .                                                                                                                                                                                                                                                                                                                                                                                                                                             INDICADOR 6.5.4.1.3 EN EL MES DE MARZO DE 2020 SE EJECUTARON Y RECIBIERON A SATISFACCIÓN POR EL EQUIPO TÉCNICO (136) MEJORAMIENTOS DE VIVIENDA POR POAI 2018 (10) EJECUCIONES, DEL POAI 2019 (85) EJECUCIONES Y DE CIERRE DE BRECHA 2019 (41) EJECUCIONES. PRESUPUESTO APLICADO AÑO DE RESOLUCIÓN N° RESOLUCIÓN CANTIDAD PLPP 2013 - POAI 2019 2013/2019 1175/1544 4 PLPP 2013 - POAI 2019 2017/2019 147/1054 2 CV 2014 - POAI 2019 2015/2019 368/1541 1 JVE 2014 - POAI 2019 2017/2019 1643/916 2 POAI 2014 - POAI 2019 2014/2019 2012/919 2 POAI 2014 - POAI 2019 2014/2019 1058/1540 29 POAI 2014 - POAI 2019 2014/2019 1820/1542 1 POAI 2018 2018 263 2 POAI 2018 2018 273 1 POAI 2018 2018 661 4 POAI 2018 2018 664 1 POAI 2018 2018 947 1 POAI 2018 2018 1290 1 POAI 2019 2019 576 2 POAI 2019 2019 1194 7 POAI 2019 2019 1195 1 POAI 2019 2019 1201 1 POAI 2019 2019 1399 38 POAI 2019 2019 229 7 POAI 2019 2019 1398 29.                                                                                                                                                                                                                                INDICADOR 6.5.4.1.3 EN EL MES DE ABRIL DE 2020 SE EJECUTARON Y RECIBIERON A SATISFACCIÓN POR EL EQUIPO TÉCNICO (105) MEJORAMIENTOS DE VIVIENDA POR PLPP 2019 COMUNA 4 (1), PLPP COMUNA 8 (13), POAI 2019 (34), CIERRE DE BRECHA (57). PRESUPUESTO APLICADO AÑO DE RESOLUCIÓN N° RESOLUCIÓN CANTIDAD PLPP 2019 2019 1116 1 PLPP 2019 2019 1200 1 PLPP 2019 2019 1395 8 PLPP 2019 2019 1198 4 POAI 2019 2019 1197 10 POAI 2019 2019 1399 14 POAI 2019 2019 1396 6 POAI 2019 2019 1199 1 POAI 2019 2019 1549 3 PLPP 2013 - POAI 2019 2013/2019 1175/917 1 PLPP 2013 - POAI 2019 2017/2019 147/1054 2 POAI 2014 - POAI 2019 2014/2019 2012/919 1 POAI 2014 - POAI 2019 2014/2019 787/1057 5 POAI 2014 - POAI 2019 2014/2019 2177/1061 5 POAI 2017 - POAI 2019 2017/2019 1535/920 22 POAI 2017 - POAI 2019 2017/2019 1536/922 4 POAI 2015 - POAI 2019 2015/2019 1334/1066 1 POAI 2013 - POAI 2019 2013/2019 1132/1080 1 CV 2015 -POAI 2019 2015/2019 368/1541 8 PLPP 2014 - POAI 2019 2014/2019 1058/1540 7.                                                 ANALISIS INDICADOR DE EJECUCIÓN MES DE MAYO DE 2020 INDICADOR 6.5.4.1.3 EN EL MES DE ABRIL DE 2020 SE EJECUTARON Y RECIBIERON A SATISFACCIÓN POR EL EQUIPO TÉCNICO (171) MEJORAMIENTOS DE VIVIENDA DISTRIBUIDOS DE LA SIGUIENTE FORMA: POR PLPP 2019 COMUNA 4 (2), PLPP COMUNA 8 (33), POAI 2018 (2) POAI 2019 (74), CIERRE DE BRECHA (60). ADICIONALMENTE SE REALIZARON TREINTA RECIBOS A SATISFACCIÓN QUE NO FUE POSIBLE REALIZAR EL DESCARGUE RESPECTIVO EN EL SISTEMA DE INFORMACIÓN SIFI PARA EL CIERRE DEL MES DE MAYO DE 2020 POR DIFERENCIAS DEL VALOR REGISTRADO DE LA RESOLUCIÓN EN LA APLICACIÓN PARA MEJORAMIENTOS. CON LO QUE SE TENDRÍA UN ACUMULADO DE 696 MEJORAMIENTOS EJECUTADOS CON CORTE AL 31 DE MAYO DE 2020. PRESUPUESTO APLICADO AÑO DE RESOLUCIÓN N° RESOLUCIÓN CANTIDAD PLPP 2013 - POAI 2019 2013/2019 1175/917 2 POAI 2014 - POAI 2019 2014/2019 2012/919 3 POAI 2014 - POAI 2019 2014/2019 1419/918 5 JVE 2014 - POAI 2017 - POAI 2019 2017/2019 1643/916 12 JVE 2014 - POAI 2017 - POAI 2019 2015/2017/2019 1579/1501/913 1 JVE 2014 - POAI 2017 - POAI 2019 2015/2017/2019 2058/1502/914 1 POAI 2017 - POAI 2019 2017/2019 1535/920 13 POAI 2017 - POAI 2019 2017/2019 1536/922 18 POAI 2014 -POAI 2019 2014/2019 787/1057 3 POAI 2013 -POAI 2019 2013/2019 1132/1080 2 POAI 2018 2018 297 2 POAI 2019 2019 1399 19 POAI 2019 2019 1396 13 POAI 2019 2019 1197 12 POAI 2019 2019 1199 8 POAI 2019 2019 1053 16 POAI 2019 2019 1549 6 PLPP 2019 COMUNA 4 2019 1116 2 PLPP 2019 COMUNA 8 2019 1395 29 PLPP 2019 COMUNA 8 2019 1198 3 PLPP 2019 COMUNA 8 2019 1200 1. 
  MES DE JUNIO DE 2020 INDICADOR 6.5.4.1.3 EN EL MES DE JUNIO DE 2020 SE EJECUTARON Y RECIBIERON A SATISFACCIÓN POR EL EQUIPO TÉCNICO (143) MEJORAMIENTOS DE VIVIENDA DISTRIBUIDOS DE LA SIGUIENTE FORMA: CIERRE DE BRECHA (34), POAI 2018 (3), POAI 2019 (90), POR PLPP 2019 COMUNA 4 (1), PLPP COMUNA 8 (15), CON LO QUE SE TENDRÍA UN ACUMULADO DE 809 MEJORAMIENTOS EJECUTADOS CON CORTE AL 30 DE JUNIO DE 2020. PRESUPUESTO APLICADO AÑO DE RESOLUCIÓN N° RESOLUCIÓN CANTIDAD JVE 2014 - POAI 2017 - POAI 2019 2015/2017/2019 2058/1502/914 2 JVE 2014 - POAI 2017 - POAI 2019 2017/2019 1643/916 13 PLPP 2013 - POAI 2019 2013/2019 1175/917 2 PLPP 2013 - POAI 2019 2017/2019 147/1054 4 POAI 2014 - POAI 2019 2014/2019 1419/918 3 POAI 2014 - POAI 2019 2014/2019 2012/919 5 POAI 2017 - POAI 2019 2017/2019 1536/922 1 PLPP 2013 - POAI 2019 2019 1053 4 POAI 2018 2018 263 1 POAI 2018 2018 283 1 POAI 2018 2018 702 1 POAI 2019 2018 1194 2 POAI 2019 2018 1197 11 POAI 2019 2018 1396 21 POAI 2019 2018 1397 45 POAI 2019 2018 1399 1 POAI 2019 2018 1549 10 PLPP 2019 2019 225 1 PLPP 2019 2019 1198 3 PLPP 2019 2019 1200 5 PLPP 2019 2019 1395 7 TOTAL 143.                                                                                                                                                                                                                                                                                          .
COMUNA         TOTAL
01   68
02   7
03   13
04   25
05   54
06   55
07   15
08   96
09               8
10    1
12   27
13              99
15   141
16    48
17   2
50   1
90   6
Total general         666</t>
  </si>
  <si>
    <t>EL CONTRATO INTERADMINISTRATIVO EN SU COMPONENTE DE DISEÑOS ESTA EN UN 100% CON SUS RESPECTIVOS INSUMOS Y APROBACIONES ANTE LAS ENTIDADES COMPETENTES, EN ESTE CASO EL DEPARTAMENTO ADMINISTRATIVO DE PLANEACIÓN-DAP. SIN EMBARGO, EL COMPONENTE DE EJECUCIÓN DE OBRA CONTINUA EN UN 0%, DEBIDO A DIFICULTADES POR PARTE DE LA EDU EN EL PROCESO DE CONTRATACIÓN DE LA OBRA, POR LO QUE DE MUTUO ACUERDO SE SUSPENDIO EL CONTRATO INTERADMINISTRATIVO MEDIANTE ACTA SUSCRITA EL 27 DE DICIEMBRE DE 2019. PARA EL PERIODO DE ENERO DE 2020, EL CONTRATO SE REINICIA EL 30 DE ENERO DE 2020,CON EL FIN DE MODIFICAR CONDICIÓN RESOLUTORIA ESTABLECIDA HASTA EL 31 DE ENERO DE 2020, POR LO QUE SE MODIFICA DE LA SIGUIENTE MANERA: CLÁUSULA CUARTA-PLAZO: SEIS MESES Y SIN EXCEDER EL 29 DE FEBRERO DE 2020. POSTERIORMENTE, DADO QUE NO SE HA SUPERADO LAS DIFICULTADES PRESENTADAS POR LA EDU, SE PROCEDE NUEVAMENTE A SUSPENDER EL CONTRATO MEDIANTE ACTA SUSCRITA EL 30 DE ENERO DE 2020. ANEXOS: -ACTA DE REINICIO-2020 -MINUTA DE MODIFICACIÓN-2020 -ACTA DE SUSPENSIÓN-2020.
LA EMPRESA DE DESARROLLO URBANO-EDU SOLICITA EL REINICIO Y AMPLIACIÓN POR 3 MESES SIN ADICIÓN DE RECURSOS DEL CONTRATO INTERADMINISTRATIVO DE MANDATO SIN REPRESENTACIÓN N° 367 DE 2019, DADO QUE RESOLVIERON LAS DIFICULTADES PARA LA EJECUCIÓN DE OBRA. POR TAL MOTIVO, Y CONFORME A LA PROPUESTA DE LA EDU, SE PROCEDIO A ADELANTAR LAS GESTIONES PERTINENTES, COMITÉ ESTRUCTURADOR, COMITÉ DE CONTRATACIÓN, PROYECCIÓN Y FORMALIZACIÓN DE LOS DOCUMENTOS DE REINICIO Y MODIFICACIÓN DEL CONTRATO. ACTA DE REINICIO Y MINUTA DE MODIFICACIÓN SUSCRITAS EL 28 DE FEBRERO DE 2020 (AMPLIACIÓN POR 3 MESES, NUEVA FECHA DE VENCIMIENTO 31 DE MAYO DE 2020, REDISTRIBUCIÓN DE RECURSOS). ANEXOS: -ACTA DE REINICIO-FEB2020 -MINUTA DE MODIFICACIÓN_FEB2020 -PROPUESTA DE LA EDU CON CRONOGRAMA Y FICHA TÉCNICA.
SE REINICIO EL CONTRATO INTERADMINISTRATIVO A PARTIR DEL 28 DE FEBRERO DE 2020, POR TANTO SE PROCEDE EN EL MES DE MARZO A INICIAR LAS ACTIVIDADES CORRESPONDIENTES. EL CONTRATO COMPRENDE DOS COMPONENTES: *COMPONENTE DE DISEÑO: EL CUAL SE CULMINÓ AL 100% EN EL 2019 CON LA APROBACIÓN POR PARTE DEL DAP *COMPONENTE DE EJECUCIÓN: SE REINICIO EL CONTRATO Y SE DIO INICIO A ESTE COMPONENTE DESDE EL 28 DE FEBRERO DE 2020 , EL CUAL Y CONFORME AL CRONOGRAMA PRESENTADO POR LA EDU, SE INICIO LAS ACTIVIDADES DE CONTRATACIÓN DE OBRA: ELABORACIÓN Y FIRMA DE LA MINUTA DE AMPLIACIÓN AL CONTRATO DEL CONSTRUCTOR CONSORCIO PINARES 1 (INGENIEROS MORA Y CONSTRUACEROS) Y A LA INTERVENTORÍA DE OBRA MARIO GIL, CONFORME AL CRONOGRAMA PARA LA TERCERA SEMANA DE MARZO SE TENIA PROGRAMADO EL INICIO DE OBRA, PERO ESTA NO SE PUDO DAR TODA VEZ QUE A NIVEL NACIONAL Y MUNICIPAL SE DECRETARON MEDIDAS PARA A CONTENCIÓN DEL COVID-19, QUE IMPEDIAN INICIAR CON LA OBRA, Y POSTERIORMENTE SE DECRETO CUARENTENA OBLIGATORIA EN TODO EL PAÍS. POR LO ANTERIOR, LA EDU MANIFESTÓ EL 17/03/2020 LA NECESIDAD DE SUSPENDER NUEVAMENTE POR LA CONTINGENCIA SANITARIA DEL COVID-19, Y FORMALIZO DICHA SOLICITUD MEDIANTE OFICIO EL 24/03/2020, DADO QUE SE PRESENTARON DIFICULTADES POR LA CUARENTENA PARA LAS FIRMAS DEL MISMO. CABE MENCIONAR QUE DESDE EL MOMENTO EN QUE POR PARTE DE LA EDU SE MANIFESTO LA NECESIDAD DE SUSPENDER DADO QUE EN ESAS CONDICIONES NO ERA POSIBLE DAR INICIO A LA OBRA, SE PROCEDIÓ A TRAMITAR LA SUSPENSIÓN DEL CONTRATO, PRESENTANDO DICHA NECESIDAD A LA MESA INTERDISCIPLINARIA ESTRUCTURADORA N°9 Y EN COMITÉ DE CONTRATACIÓN, DONDE FUE APROBADA Y FORMALIZANDO MEDIANTE ACTA DE SUSPENSIÓN FIRMADA POR LAS PARTES EDU E ISVIMED EL 26 DE MARZO DE 2020. ANEXOS: *COMITÉ TÉCNICO N°1 *SOLICITUD DE SUSPENSIÓN POR PARTE DE LA EDU (CORREO ELECTRÓNICO Y OFICIO) *MESA INTERDISCIPLINARIA ESTRUCTURADORA N°9 *ACTA DE SUSPENSIÓN N° 3.
EL CONTRATO INTERADMINISTRATIVO CON LA EDU SE ENCUENTRA SUSPENDIDO DESDE EL 26 DE MARZO DE 2020, POR MOTIVO DE LA EMERGENCIA SANITARIA POR EL COVID-19. SIN EMBARGO, CON LA CIRCULAR CONJUNTA EMITIDA POR EL GOBIERNO NACIONAL PARA REACTIVAR EL SECTOR DE LA CONSTRUCCIÓN, LA EDU ENVIÓ OFICIO INFORMANDO QUE REALIZARÍA EL ANÁLISIS TÉCNICO DE LOS CONTRATOS SUSPENDIDOS, PARA DETERMINAR SI EXISTEN LAS CONDICIONES PARA PROCURAR REINICIAR. POR PARTE DE LA DIRECCIÓN DEL ISVIMED SE DIO RESPUESTA POSITIVA A LA INTENCIÓN DE LA EDU DE REANUDAR EL CONTRATO Y LA OBRA, SIEMPRE QUE SE CUMPLA CON LA NORMA Y LOS PROTOCOLOS RESPECTIVOS. DURANTE ESTE PERIODO, LA EDU INFORMÓ QUE SE ELABORARON LOS PROTOCOLOS DE BIOSEGURIDAD POR PARTE DEL CONTRATISTA DE OBRA (CONSORCIO PINARES 1: MORA INGENIEROS Y CONSTRUACEROS) QUIEN ENTREGO A LA INTERVENTORIA EL PROTOCOLO PARA SU APROBACIÓN PERO ESTE FUE OBSERVADO Y EN ESTE MOMENTO ESTAN REALIZANDO LOS AJUSTES. ASIMISMO, LA INTERVENTORIA DE OBRA MARIO GIL, ELABORÓ EL PROTOCOLO Y FUE APROBADO POR LA EDU, POR TANTO REMITIERON AL MINISTERIO DE VIVIENDA A TRAVÉS DE CORREO ELECTRÓNICO Y ESTA PENDIENTE DE APROBACIÓN POR LAS ENTIDADES CORRESPONDIENTES. TAMBIÉN SE DEBE MENCIONAR, QUE AL INTERIOR DE LA EDU SE GESTIONÓ EL PROTOCOLO DE BIOSEGURIDAD PARA AUTORIZAR LA SALIDA DE SUS FUNCIONARIOS PARA TEMAS COMO RECORRIDOS Y COMITÉ DE OBRA.
EL CONTRATO INTERADMINISTRATIVO CON LA EDU SE ENCUENTRA SUSPENDIDO DESDE EL 26 DE MARZO DE 2020, POR MOTIVO DE LA EMERGENCIA SANITARIA POR EL COVID-19. EL 26 DE MAYO POR MEDIO DE CORREO ELECTRÓNICO LA EDU INFORMA QUE UNA VEZ SE FIJARON LAS CONDICIONES PARA VIABILIZAR LA REANUDACIÓN DE LAS OBRAS, SE INICIÓ UN TRABAJO CONJUNTO CON EL CONTRATISTA Y LA INTERVENTORÍA PARA ADELANTAR LAS LABORES PERTINENTES A CUMPLIR CON TODOS LOS REQUERIMIENTOS EXIGIDOS, SINTETIZADOS EN UNOS PROTOCOLOS DE BIOSEGURIDAD QUE DEBIERON SER PRESENTADOS Y APROBADOS POR LA EDU, LA INTERVENTORÍA Y EL CONTRATISTA, DE ACUERDO A SU ROL EN EL DESARROLLO DE LAS OBRAS, QUE LOS MISMOS ESTABAN SIENDO AJUSTADOS Y FINALMENTE, LA APROBACIÓN DEL PROTOCOLO DE BIOSEGURIDAD YA SE GENERÓ, Y LA REANUDACIÓN DEL CONTRATO DE OBRA A SIDO APROBADA, PERO TENIENDO EN CUENTA QUE LAS PRIMERAS ACTIVIDADES A DESARROLLAR EN CAMPO DESPUÉS DE LA REANUDACIÓN, ESTÁN ENFOCADAS EN LA REACTIVACIÓN DE LOS CONTRATOS DE LOS EMPLEADOS, Y EN LA IMPLEMENTACIÓN DEL PROTOCOLO DE BIOSEGURIDAD EN LA OBRA; Y TENIENDO EN CUENTA QUE EL TIEMPO RESTANTE DEL CONTRATO 367 DE 2019 ESTÁ MUY AJUSTADO AL TIEMPO DE DURACIÓN DE LA OBRA DEL PARQUE EL TRIANGULO; PONE EN CONSIDERACIÓN QUE LA REANUDACIÓN DEL MISMO SE DÉ UNA VEZ ESTÉN SUPERADAS LAS ACTIVIDADES INICIALES MENCIONADAS ANTERIORMENTE ( CONTRATACIÓN DE PERSONAL E IMPLEMENTACIÓN DEL PROTOCOLO). POR LO ANTERIOR, Y DADO QUE LEN LA MINUTA DE CMODIFICACIÓN N°3 EN DONDE SE AMPLIO EL PLAZO DE EJECUCIÓN POR TRES MESES MÁS PERO CONDICIONADO A TERMINAR EL 31 DE MAYO DE 2020, PARA EVITAR LA PERDIDA DE VIGENCIA DEL CONTRATO, SE PROCEDIÓ A PRESENTAR EL TEMA EN MESA INTERDISCIPLINARIA ESTRUCTURADORA Y COMITÉ DE CONTRATACIÓN, POR LO QUE SE PROCEDE A REINICIAR EL CONTRATO Y REALIZAR LA MINUTA DE MODIFICACIÓN N° 4 EL 29 DE MAYO DE 2020 (EN DONDE SE ELIMINA LA FECHA CONDICIONANTE) Y SE GENERA NUEVAMENTE LA SUSPENSIÓN MEDIANTE ACTA DEL 1 DE JUNIO DE 2020.
EL CONTRATO INTERADMINISTRATIVO CON LA EDU CONTINUA SUSPENDIDO. LA EDU MANIFIESTA QUE ESTA EN TODO EL PROCESO DE IMPLEMENTACIÓN DE LOS PROTOCOLOS DE BIOSEGURIDAD PARA PODER DEFINIR UNA FECHA PARA EL REINICIO DEL CONTRATO E INICIO DE LA OBRA. SE PROGRAMA REUNIÓN PARA EL 03 DE JULIO DE 2020 ENTRE EL ISVIMED (SUBDIRECTOR DE DOTACIÓN) Y LA EDU (SUBGERENTE DE PLANEACIÓN ESTRATÉGICA) PARA REVISAR LAS CONDICIONES DEL CONTRATO Y DEFINIR ACCIONES TENDIENTES AL REINICIO DEL CONTRATO.</t>
  </si>
  <si>
    <t>EN EL MES DE ENERO SE LOGRÓ EL REGISTRO DE 9 RESOLUCIONES DE CESIÓN A TITULO GRATUITO, EQUIVALENTES A 27 UNIDADES PREDIALES Y SE DIO RESPUESTA A                                                                                                                                                                                                                                                                                                                                                                                                                                                                                                                                                   EN EL MES DE FEBRERO SE LOGRÓ EL REGISTRO DE 2 RESOLUCIONES DE CESIÓN A TITULO GRATUITO, EQUIVALENTES A 7 UNIDADES PREDIALES. SE DIO RESPUESTA A 29 PQRSD.                         ESTE INDICADOR SE ALIMENTA CON UN PRODUCTO QUE DE ACUERDO AL PROCEDIMIENTO Y FLUJOGRAMA ESTABLECIDO EN EL SISTEMA DE GESTIÓN DE CALIDAD SE DESARROLLA EN UN TIEMPO DE 1 MES Y MEDIO A 2 MESES; CONFORME A ESTE TIEMPO EN EL MES DE ENERO Y FEBRERO DEL PRESENTE AÑO, NO SE CONTÓ CON EL PERSONAL REQUERIDO PARA EL TRÁMITE DEL PROGRAMA; NO OBSTANTE FINALIZANDO FEBRERO INGRESO UNA PEQUEÑA PARTE DE PERSONAL CON EL QUE A LA FECHA SE ESTA GESTIONANDO LO SIGUIENTE: (49) RESOLUCIONES QUE EQUIVALEN A (120) UNIDADES PREDIALES; DE LAS CUALES (6) SON DEL ISVIMED Y (43) SON DEL MUNICIPIO DE MEDELLÍN Y SE ENCUENTRAN EN LAS SIGUIENTES ETAPAS: -6 RESOLUCIONES DE CESIÓN DEL ISVIMED: CORRESPONDIENTES A (13) UNIDADES PREDIALES, QUE INGRESARON EL DÍA 16 Y 18 DE MARZO QUE AÚN NO HAN SIDO REGISTRADAS. -43 RESOLUCIONES DE CESIÓN DEL MUNICIPIO DE MEDELLÍN: CORRESPONDIENTES A (107) UNIDADES PREDIALES DE LAS CUALES: 16 RESOLUCIONES SE ENCUENTRAN EN FIRMA QUE EQUIVALEN A (39) UNIDADES PREDIALES 13 RESOLUCIONES SE ENCUENTRAN EN PROCESO DE NUMERACIÓN, QUE EQUIVALEN A (23) UNIDADES PREDIALES ESTAS 13 SE ENCUENTRAN ES NUMERACIÓN DESDE EL DÍA 16 DE MARZO DE 2020. 14 RESOLUCIONES SE ENCUENTRAN EN PROCESO DE PROYECCIÓN Y REVISIÓN, QUE EQUIVALEN A (45) UNIDADES PREDIALES. ADICIONALMENTE SE DIO RESPUESTA A 50 PQRSD, SE ADJUNTA ARCHIVO CON RELACIÓN DE LAS MISMAS.                                                                                                                                                                                                                                                                                     ABRIL ESTE INDICADOR SE ALIMENTA CON UN PRODUCTO QUE DE ACUERDO AL PROCEDIMIENTO Y FLUJOGRAMA ESTABLECIDO EN EL SISTEMA DE GESTIÓN DE CALIDAD. CONFORME A LA CONTINGENCIA POR CORONAVIRUS COVID-19 LOS PROCESOS ANTE LA SECRETARÍA DE SUMINISTROS Y SERVICIOS ASÍ COMO EL AVANCE CON LA OFICINA DE REGISTRO DE INSTRUMENTOS PUBLICOS SE ENCUENTRA RELENTIZADO POR LO QUE AÚN NO SE CUENTA CON RESOLUCIONES REGISTRADAS. A LA FECHA SE ENCUENTRAN EN GESTIÓN UN TOTAL DE 70 RESOLUCIONES CORRESPONDIENTES A 148 UNIDADES PREDIALES, DE LAS CUALES 6 RESOLUCIONES CON 13 UNIDADES PREDIALES CORRESPONDEN A BIENES FISCALES A NOMBRE DEL ISVIMED QUE SE ENCUENTRAN RADICADAS ANTE LA OFICINA DE REGISTRO DE INSTRUMENTOS PÚBLICOS DESDE EL DÍA 16 Y 18 DE MARZO A ESPERA DE SU EFECTIVO REGISTRO Y 64 RESOLUCIONES CORRESPONDIENTES A 135 UNIDADES PREDIALES DE BIENES FISCALES A NOMBRE DEL MUNICIPIO DE MEDELLÍN SE ENCUENTRAN EN LOS SIGUIENTES ESTADOS: 7 RESOLUCIONES CON 19 UNIDADES PREDIALES EN FIRMA POR PARTE DE LA SECRETARÍA DE SUMINISTROS Y SERVICIOS; 20 RESOLUCIONES CON 38 UNIDADES PREDIALES SE ENCUENTRAN EN PROCESO DE NUMERACIÓN POR PARTE DE LA SECRETARÍA DE SUMINISTROS Y SERVICIOS DE EL DÍA 16 DE MARZO, 27 Y 29 DE ABRIL DE 2020. 6 RESOLUCIONES FUERON NOTIFICADAS PERSONALMENTE EL DÍA JUEVES 30 DE ABRIL Y 3 RESOLUCIONES SE ENCUENTRAN EN PROCESO DE NOTIFICACIÓN ELECTRÓNICA Y POR AVISO PARA UN TOTAL DE 20 UNIDADES PREDIALES; Y 28 RESOLUCIONES EQUIVALENTES A 58 UNIDADES PREDIALES SE ENCUENTRAN EN PROCESO DE PROYECCIÓN Y REVISIÓN. ADICIONALMENTE SE DIO RESPUESTA A 15 PQRSD, SE ADJUNTA ARCHIVO CON RELACIÓN DE LAS MISMAS.                                                                          DESDE EL PROGRAMA DE TITULACIÓN DURANTE EL MES DE MAYO SE LOGRÓ EL REGISTRO DE 6 RESOLUCIONES DE CESIÓN DE BIENES FISCALES A TÍTULO GRATUITO CORRESPONDIENTES A 13 UNIDADES PREDIALES, PARA FAVORECER A LAS FAMILIAS MÁS VULNERABLES DEL MUNICIPIO DE MEDELLÍN. EL DETALLE DE ÉSTA GESTIÓN SE ENCUENTRA CONSOLIDADA EN LA BASE DE DATOS PARA GEORREFERENCIACIÓN ADJUNTA . ASÍ MISMO SE RECIBIÓ, ANALIZÓ Y SE DIÓ RESPUESTA DE MANERA OPORTUNA A 17 PETICIONES LAS CUALES SE ENCUENTRAN CONSOLIDADAS EN DETALLE MEDIANTE ARCHIVO ADJUNTO DENOMINADO PQRSD MAYO 2020.
DESDE EL PROGRAMA DE TITULACIÓN DURANTE EL MES DE JUNIO SE LOGRÓ EL REGISTRO DE 6 RESOLUCIONES DE CESIÓN DE BIENES FISCALES A TÍTULO GRATUITO CORRESPONDIENTES A 10 UNIDADES PREDIALES, PARA FAVORECER A LAS FAMILIAS MÁS VULNERABLES DEL MUNICIPIO DE MEDELLÍN. EL DETALLE DE ÉSTA GESTIÓN SE ENCUENTRA CONSOLIDADA EN LA BASE DE DATOS PARA GEORREFERENCIACIÓN ADJUNTA. ASÍ MISMO SE RECIBIÓ, ANALIZÓ Y SE DIO RESPUESTA DE MANERA OPORTUNA A 32 PETICIONES LAS CUALES SE ENCUENTRAN CONSOLIDADAS EN DETALLE MEDIANTE ARCHIVO ADJUNTO DENOMINADO PQRSD JUNIO 2020.</t>
  </si>
  <si>
    <t>EN EL MES DE ENERO NO SE OBTUVIERON RESOLUCIONES DE RECONOCIMIENTO DE EDIFICACIONES, ESTO POR CUANTO AÚN NO CONTAMOS CON EL PERSONAL PARA REALIZAR LA ATENCIÓN DE ACTAS DE OBSERVACIÓN EN CURADURÍA.                                                                                                                                                                                                                                                             EN EL MES DE FEBRERO NO SE OBTUVIERON RESOLUCIONES DE RECONOCIMIENTO DE EDIFICACIONES, ESTO POR CUANTO AÚN NO CONTAMOS CON EL PERSONAL PARA REALIZAR LA ATENCIÓN DE ACTAS DE OBSERVACIÓN EN CURADURÍA, ADICIONAL LAS RESOLUCIONES RECIBIDAS DE MANERA FÍSICA YA HABÍAN SIDO REPORTADAS.                                                                                                                                                                                                                                                                                                                                                                                              EN MARZO   NO SE OBTUVIERON RESOLUCIONES NUEVAS DE RECONOCIMIENTO DE EDIFICACIONES POR PARTE DE LA CURADURÍA SEGUNDA, LAS RESOLUCIONES RECIBIDAS DE MANERA FÍSICA YA HABÍAN SIDO REPORTADAS, (ADMON ANTERIOR) SOLO SE RECIBIERON 91 ACTAS DE OBSERVACIONES LAS CUALES FUERON ATENDIDAS EN SU TOTALIDAD PERO SOLO SE ENTREGARON 55, LAS 36 RESTANTES NO FUE POSIBLE ENTREGARLAS DEBIDO A LA CUARENTENA.                                                                                                                                                                                                                                                                                                                                                                                                                                                                      ABRIL NO SE OBTUVIERON RESOLUCIONES NUEVAS DE RECONOCIMIENTO DE EDIFICACIONES POR PARTE DE LA CURADURÍA SEGUNDA, DEBIDO A LA CUARENTENA, ESTAMOS A LA ESPERA DE NUEVAS ENTREGAS.                                                                                                                                                                                                                                                                                                         NO SE OBTUVIERON RESOLUCIONES NUEVAS DE RECONOCIMIENTO DE EDIFICACIONES POR PARTE DE LA CURADURÍA SEGUNDA, LAS RESOLUCIONES RECIBIDAS DE MANERA FÍSICA YA HABÍAN SIDO REPORTADAS EN EL AÑO 2019, (ADMON ANTERIOR) NO SE HAN ENTREGADO EXPEDIENTES NUEVOS DEBIDO A QUE NO SE CUENTA CON EL PERSONAL REQUERIDO Y POR EL TEMA DE LA CUARENTENA.
NO SE OBTUVIERON RESOLUCIONES NUEVAS DE RECONOCIMIENTO DE EDIFICACIONES POR PARTE DE LA CURADURÍA SEGUNDA, LAS RESOLUCIONES RECIBIDAS DE MANERA FÍSICA YA HABÍAN SIDO REPORTADAS EN EL AÑO 2019, (ADMON ANTERIOR) NO SE HAN ENTREGADO EXPEDIENTES NUEVOS DEBIDO A QUE NO SE CUENTA CON EL PERSONAL REQUERIDO Y POR EL TEMA DE LA CUARENTENA.</t>
  </si>
  <si>
    <t>NÚMERO DE ESCRITURAS DE TRANSFERENCIA REGISTRADAS: 2, UNA DE LA HERRERA Y LA OTRA DE AURORA 473. HAY UNA RESOLUCIÓN DE ACLARACIÓN AL GRUPO FAMILIAR YA INGRESADA A REGISTRO PENDIENTE DE SU INSCRIPCIÓN DE LA CRUZ.       
                                                                                                                                                                                                                                                                                                                                                                                                                                                                                                                                          PARA ESTE MES NO SE LLEVÓ A CABO EL REGISTRO DE ESCRITURAS Y RESOLUCIONES DE TRANSFERENCIA DEBIDO A QUE SE PRESENTARON DIFICULTADES ASOCIADAS AL PROCESO DE NOTIFICACIÓN EN ALGUNAS RESOLUCIONES DE CORVIDE Y RESPECTO DE LAS ESCRITURAS DE LOS PROYECTOS DESARROLLADOS DURANTE EL PERIODO 2008-2011, QUE SE ESTIMABAN PARA ESTE MES, ACTUALMENTE SE ENCUENTRAN EN PROCESO DE FIRMAS O VERIFICACIÓN POR PARTE DE LA ORIP.                                                                                                                                                                                                                                                                                                  EN EL MES DE MARZO DE 2020 SE ESCRITURARON 88 VIVIENDAS, LAS CUALES CORRESPONDEN A: DOS (2) RESOLUCIONES DE CESIÓN DE BIEN FISCAL: 001-691630, 01N-344179 ***REPARTO NOTARIAL: TRES (3): 001-691587, 864593, 808323 ///***EN REGISTRO***/// DOS (2) 001-691598, 001-691813. Y 86 VIVIENDAS PERTENECIENTES AL PROYECTO INSTITUCIONAL "URBANIZACIÓN LA MONTAÑA BLOQUES 8 Y 9"; DE CONFORMIDAD CON EL ARCHIVO ADJUNTO.                                                                                                                                                                                                                                                                                                                CON RESPECTO A LAS VIVIENDAS ESCRITURADAS, SE INDICA QUE EN EL MES DE ABRIL DE 2020 NO SE REGISTRARON ESCRITURAS PÚBLICAS DE NINGÚN PROYECTO INSTITUCIONAL, POR CAUSA DE LA PANDEMIA DEL CORONAVIRUS (COVID -19) QUE VIVE EL PAÍS, EL CUAL GENERÓ LA DECLARATORIA DEL ESTADO DE EMERGENCIA Y DEL AISLAMIENTO.                                                                                                                                                                                                                                                                                                                                                                                                    EN EL MES DE ABRIL DE 2020 SE ESCRITURARON 0 VIVIENDAS. SANEAMIENTO CORVIDE: RESOLUCIONES DE CESIÓN DE BIEN FISCAL PARA INGRESAR A REGISTRO 1 (MATRICULA 001-691587) ///***EN REGISTRO: DOS (2) 001-691598, 001-691813.OBLIGATORIO PARA TODOS LOS CIUDADANOS HASTA EL 11 DE MAYO DE 2020; EN CONSECUENCIA, LA SUPERINTENDENCIA DE NOTARIADO Y REGISTRO MEDIANTE LA RESOLUCIÓN N° 3569 DEL 02 DE MAYO DE 2020, QUE DEROGÓ LAS RESOLUCIONES N° 3130 DEL 24 DE MARZO DE 2020, 3325 DEL 11 DE ABRIL DE 2020 Y 3527 DEL 25 DE ABRIL DE 2020, SUSPENDIÓ LOS TÉRMINOS EN LOS TRÁMITES, PROCEDIMIENTOS, ACTUACIONES ADMINISTRATIVAS, ACTUACIONES DISCIPLINARIAS Y PROCESOS REGISTRALES QUE SE ENCUENTREN EN CURSO ANTE LAS DIFERENTES DEPENDENCIAS DE LA SUPERINTENDENCIA DE NOTARIADO Y REGISTRO, INCLUYENDO LAS OFICINAS DE REGISTRO DE INSTRUMENTOS PÚBLICOS DEL PAÍS, HASTA TANTO SE EMITA UN ACTO ADMINISTRATIVO PARTICULAR DE HABILITACIÓN EN LOS TÉRMINOS DESCRITOS EN EL ARTÍCULO SEGUNDO DE LA RESOLUCIÓN N° 3569 DEL 02 DE MAYO DE 2020.
EN EL MES DE MAYO DE 2020 SE REGISTRARON 3 ESCRITURAS PÚBLICAS Y/O RESOLUCIONES DE TRANSFERENCIA DE INMUEBLE CORRESPONDIENTES A 3 BENEFICIARIOS DE LOS PROYECTOS HABITACIONALES DE: URBANIZACIÓN ALTOS DE CALASANZ ETAPA 1-2-2 PERTENECIENTE AL PROGRAMA NACIONAL DE VIVIENDA GRATUITA Y URBANIZACIÓN LA MONTAÑA BLOQUES 8 Y 9, LOS CUALES SE DETALLAN EN EL ARCHIVO ANEXO. POR OTRA PARTE, EN EL MES DE MAYO DE 2020 SE INGRESARON PARA SU CALIFICACIÓN A LA OFICINA DE REGISTRO DE INSTRUMENTOS PÚBLICOS, 6 ESCRITURAS PÚBLICAS DE LOS BENEFICIARIOS: HERMINIO MORENO MORENO, CON C.C. 12.023.168 DEL PROYECTO AURORA 473 1-1; EDIBER DE JESÚS TABORDA, CON C.C. 21.975.924 DEL PROYECTO LA HERRERA; MARIA INÉS GAVIRIA, CON C.C. 43.068.569 DEL PROYECTO LA HERRADURA II; ÁNGELA ODILIA URIBE ROJAS, CON C.C. 43.544.953 DEL PROYECTO LA HERRERA; WILSON DE JESÚS ATEHORTÚA, CON C.C. 71.212.401 DEL PROYECTO LA HERRERA Y MARIA EMMA ZULUAGA CASTAÑO, CON C.C. 21.659.561 DEL PROYECTO LA HERRERA.
EN EL MES DE JUNIO DE 2020 SE REGISTRARON 8 ESCRITURAS PÚBLICAS Y/O RESOLUCIONES DE TRANSFERENCIA DE INMUEBLE CORRESPONDIENTES A 8 BENEFICIARIOS DE LOS PROYECTOS HABITACIONALES DE: AURORA 473-1-1; LA HERRADURA II; LA HERRERA; MIRADOR DE LA HUERTA IV Y URBANIZACIÓN LA MONTAÑA, BLOQUES 8 Y 9, LOS CUALES SE DETALLAN EN EL ARCHIVO ANEXO. POR OTRA PARTE, SE REGISTRARON ADEMÁS 2 ESCRITURAS PÚBLICAS DE RESCILIACIÓN DE CONTRATO DE COMPRAVENTA Y NUEVA TRANSFERENCIA DE INMUEBLE, A FAVOR DE LAS BENEFICIARIAS RELACIONADAS A CONTINUACIÓN: 1) BEATRIZ ELENA FRANCO GUERRA, IDENTIFICADA CON C.C. 41.939.843, A QUIEN SE LE TRANSFIRIÓ CORRECTAMENTE EL APARTAMENTO 305 DEL BLOQUE 21 DEL PROYECTO HABITACIONAL CIUDADELA BARRIO LAS FLORES III ETAPA MEDIANTE LA ESCRITURA PÚBLICA 18464 DEL 17 DE DICIEMBRE DE 2019 DE LA NOTARÍA 15 DE MEDELLÍN; Y 2) NORELIA GUERRA SEPÚLVEDA, IDENTIFICADA CON C.C. 32.207.347, A QUIEN SE LE TRANSFIRIÓ CORRECTAMENTE EL APARTAMENTO 9901 ETAPA A DEL BLOQUE 6 DEL PROYECTO HABITACIONAL URBANIZACIÓN CIUDAD DEL ESTE PH. MEDIANTE LA ESCRITURA PÚBLICA 18085 DEL 12 DE DICIEMBRE DE 2019 DE LA NOTARÍA 15 DE MEDELLÍN.</t>
  </si>
  <si>
    <t>DURANTE EL INICIO DE LA ADMINISTRACIÓN DEL ALCALDE DANIEL QUINTERO SE BRINDÓ CAPACITACIÓN SOBRE LA POLÍTICA DE INQUILINATOS A LA SECRETARIA DE INCLUSIÓN FAMILIA Y DERECHOS HUMANOS. ESPECÍFICAMENTE A LA UNIDAD DE NIÑEZ - CRECER CON DIGNIDAD. EN ESTA CAPACITACIÓN SE ENTREGARON ELEMENTOS SIGNIFICATIVOS DE LA POLÍTICA PÚBLICA DE INQUILINATOS Y SE RESOLVIERON LAS DUDAS DE LAS Y LOS PARTICIPANTES. A SU VEZ SE INICIA LA PLANEACIÓN DE LA CONTRATACIÓN DEL TALENTO HUMANO QUE HARÁ PARTE DEL EQUIPO DE LA SUBDIRECCIÓN DE PLANEACIÓN Y LA ATENCIÓN DE LOS INQUILINATOS.                                                                                                                                                                                                                                                                                                                    DURANTE ESTE PERIODO SE REALIZÓ: CONVOCATORIA. PRESENTACIÓN PARA LA MESA Y SOPORTE LOGÍSTICO. ADEMÁS SE REALIZÓ LA PRIMERA MESA DE TRABAJO DE INQUILINATOS DEL GOBIERNO DEL PERIODO 2020 - 2023.                                                                                                                                                                                                                                                            ABRIL  EN EL MARCO DEL COVID 19 SE EFECTUÓ: 1. REUNIÓN DE LA SUBCOMISIÓN 1 (LÍNEA 1 GESTIÓN DEL SUELO, PRODUCTIVIDAD Y CALIDAD) DE INQUILINATOS, QUEDAMOS PENDIENTES DE: 1.1 LAS ORIENTACIONES (ACLARACIÓN CONCEPTO) QUE GENERE LA SECRETARÍA GENERAL Y PLANEACIÓN, FRENTE A LOS APORTES QUE HA SUMINISTRADO LA APP EN EL BARRIO PRADO CENTRO. EN NUESTRO PRÓXIMO ENCUENTRO LA SECRETARÍA DE SEGURIDAD Y CONVIVENCIA CIUDADANA NO CONTARÁ EL PROCEDIMIENTO FRENTE AL CUAL EFECTÚA EL CONTROL EN LOS INQUILINATOS, CON EL ÁNIMO DE TENER UN PROCEDIMIENTO QUE TODAS LAS DEPENDENCIAS PODAMOS MULTIPLICAR Y COADYUVAR. VER ADJUNTO LISTADO ASISTENCIA PDF “ASISTENCIA SUBCOMISIÓN 1” 2. EN EL MARCO DE LA PANDEMIA SE PROYECTÓ Y AJUSTÓ UN DOCUMENTO DENOMINADO EN SU MOMENTO DECRETO PARA ATENDER INQUILINATOS, A TRAVÉS DE UN AUXILIO VER DOCUMENTO ADJUNTO “BORRADOR DECRETO INQUILINATOS AJUSTADO” CONJUNTAMENTE LAS SUBDIRECCIÓN DE PLANEACIÓN Y JURÍDICA DEL ISVIMED. ESTE DOCUMENTO ESTÁ ANTECEDIDO DE DOS REUNIONES CON SECRETARIOS Y FUNCIONARIOS CLAVES PARA DETERMINAR SU CONVENIENCIA. 3. SE REALIZÓ A SU VEZ UN PROCEDIMIENTO PARA DIAGNOSTICAR LOS INQUILINATOS, APROBADO POR EL DIRECTOR Y SUBDIRECTOR DE PLANEACIÓN DE ISVIMED. VER ADJUNTO “250232020 PROCEDIMIENTO VISITA DIAGNÓSTICO INQUILINATOS INTEGRADO (1)” Y “250232020 RESUMEN Y CRONOGRAMA ATENCIÓN INQUILINATOS” ESTE DOCUMENTO ESTÁ ANTECEDIDO DE DOS REUNIONES INTERNAS CON FUNCIONARIOS CLAVES DEL ISVIMED PARA DETERMINAR SU OPERATIVIDAD. 4. SE EFECTUÓ RECORRIDO DE DIAGNÓSTICO A INQUILINATOS EN LOS BARRIOS PRADO CENTRO, VILLA NUEVA, ESTACIÓN VILLA, SAN BENITO, JESÚS NAZARENO, CHAGUALO, E INICIO DEL BARRIO BOSTON, VER HIPERVÍNCULO. ESTOS RECORRIDOS TIENEN EN SU INTERIOR COORDINACIONES CON OTRAS DEPENDENCIAS COMO INCLUSIÓN SOCIAL, FAMILIA Y DDHH; GESTIÓN Y CONTROL TERRITORIAL; Y DAGRED, ADEMÁS DE LA LOGÍSTICA Y EL ACOMPAÑAMIENTO DE LA POLICIA. VER IMÁGENES HTTPS://SITES.GOOGLE.COM/ISVIMED.GOV.CO/SUBDEPLANEACIONISVIMED/ 5. 5 REUNIÓN CON LA RED DE ADMINISTRADORES DE INQUILINATOS QUE ACOMPAÑA LA SECRETARÍA INCLUSIÓN SOCIAL, FAMILIA Y DDHH, PARA ORIENTAR SOBRE LO AVANZADO POR LA ADMINISTRACIÓN 30 DE MARZO DE 2020. VER IMAGENES 6. CONCEPTO Y AJUSTE AL DOCUMENTO METODOLÓGICO DE LA ALCALDÍA PARA CONTRATAR UN OPERADOR QUE ATIENDA INQUILINATOS VER ADJUNTO NOMBRE “METODOLOGÍA INQUILINATOS (2)”.                                                                                                                                                                                                                                                                                                                                                               EN EL INDICADOR CORRESPONDE EL 20% A LA ADOPCION DE LA POLITICA PUBLICA DE INQUILINATOS, EN ESE SENTIDO PARA EL MES DE MAYO SE REALIZAN LAS SIGUIENTES ACCIONES, TODAS EN EL MARCO DE LA CONTIGENCIA DEL COVID-19 DESDE LA ALCALDIA EN EL DESARROLLO DE LA ESTRATEGIA TECHO - INQUILINATO: 1: SE CONTINUO CON LA IDENTIFICACION DE INQUILINATOS EN MAYO SE IDENTIFICARON UN TOTAL 31 INQUILINATOS, DE ESTOS 8 EN LA COMUNA 3, 10 EN LA COMUNA 11, 8 EN LA COMUNA 16 Y 5 EN LA COMUNA 15. ESTOS SUMADOS A LOS REALIZADOS EN MARZO Y ABRIL DAN UN TOTAL DE 859 INQUILINATOS IDENTIFICADOS EN LA CIUDAD DE MEDELLIN. DICHO TRABAJO IMPLICO ORGANIZACION LOGISTICA, APOYO DEL EQUIPO PARA CONSOLIDAR LA INFORMACION, PRODUCIR INFORMES Y REPORTAR A LA ESTRATEGIA TECHO, Y PARA CRUZAR INFORMACION DE DIRECCIONES Y AVANZAR EN LA GEORREFERENCIACIÓN. 2: EN ARTICULACION CON LA COMISION SOCIAL SE PARTICIPA ACTIVAMENTE DEL COMITE DE AUXILIO HABITACIONAL Y TRASLADO A GRUPOS FAMILIARES DE ALBERGUE A INQUILINATOS-HOTELES-HOSTALES, EN ESTE SE APOYARON CON UN EQUIPO DE ISVIMED LAS SIGUIENTES ACCIONES: 2.1. LAS JORNADAS DE TRASLADO DE LOS DIAS 1,5,7,12,13,18,20,22 Y 28 DE MAYO DE 299 FAMILIAS DE LOS ALBERGUES DE FLORENCIA Y CARLOS MAURO HOYOS A INQUILINATOS/HOTELES. 2.2. LOS RECORRIDOS REALIZADOS LOS DÍAS 4, 5, 6, 7 Y 15 DE MAYO A INQUILINATOS-HOTELES-HOSTALES CON LA COMISION SOCIAL PARA VERIFICAR CONDICIONES A MODO DE GARANTIZAR QUE LAS FAMILIAS QUEDEN CON CONDICIONES ADECUADAS. 2.3. LA ENTREGA DE MERCADOS POR SEGUNDA VEZ A LAS PRIMERAS FAMILIAS TRASLADADAS. 2.4. APOYO A LA COMISION SOCIAL EN LA RENOVACION DEL PAGO DEL AUXILIO HABITACIONAL A OTRO MES. 2.5. PARTICIPACIÓN EN LA REUNIÓN DEL COMITÉ AMPLIADO DE TRASLADO INQUILINATOS EN LA SEDE UPSE 13 MAY. 3. COORDINACION Y ENTREGA DE KIT A MUJERES DE INQUILINATOS CON LA UNIDAD DE NIÑEZ Y LA SECRETARÍA DE LAS MUJERES. 4. ARTICULACIÓN CON LA SECRETARÍA DE CULTURA Y LA UNIDAD DE NIÑEZ, PARA LA ENTREGA DE KIT SECRETARÍA DE CULTURA “ALIMENTOS PARA EL ALMA” EN INQUILINATOS. 5. SE GESTION TAREAS PENDIENTES Y CONSTRUCCIÓN DEL ACTA DE LA MESA DE INQUILINATOS DEL DÍA 30042020. 6. SOLICITUD ATENCIÓN DESALOJOS EN INQUILINATOS AL SECRETARIO DE SEGURIDAD Y CONVIVENCIA CIUDADANA: 6.1. SE PARTICIPO EN REUNIÓN INQUILINATOS - PREVENCIÓN DESALOJOS - PROMOCIÓN CONVIVENCIA CON LA UNIDAD DE NIÑEZ, GERENCIA DEL CENTRO Y LA COORDINACIÓN DE LOS PROMOTORES DE CONVIVENCIA CIUDADANA SECRETARÍA DE SEGURIDAD Y CONVIVENCIA CIUDADANA. 6.2. EN LOS INQUILINATOS IDENTIFICADOS EN LAS COMUNAS 11, 15 Y 16 SE HA ENTREGADO MATERIAL DE LA GERENCIA DEL CENTRO PARA ADMINSTRADORES Y DUEÑOS Y PARA INQUILINAS/OS. 7. SE OFRECE RESPUESTA A OFICIO CON RADICADO DE ENTRADA DE ISVIMED E3005 REMITIDO POR LA SECRETARIA DE LA JUVENTUD DEL SISTEMA DE ALERTAS TEMPRANAS DE MEDELLÍN Y TRASLADADO A LAS DIFERENTES ENTIDADES DE COMPETENCIA EN LA SOLICITUD DE ACOMPAÑAMIENTO A INQUILINATOS. DE ACUERDO AL INDICADOR SE TIENE EL 80% ALCANZADO CON LO REALIZADO EN EL 2019 DE LA REGLAMENTACION DE LA POLITICA PUBLICA CON EL DECRETO 145 DE 2019. SE ADJUNTAN ALGUNAS EVIDENCIAS DE LAS ACCIONES REALIZADAS.                                                                                                                             EN EL INDICADOR CORRESPONDE EL 20% A LA ADOPCIÓN DE LA POLÍTICA PUBLICA DE INQUILINATOS, EN ESE SENTIDO PARA EL MES DE JUNIO SE REALIZAN LAS SIGUIENTES ACCIONES: 1: SE CONTINUO CON LA IDENTIFICACIÓN DE INQUILINATOS EN JUNIO SE IDENTIFICARON UN TOTAL 12 INQUILINATOS, DE ESTOS 9 EN LA COMUNA 15 Y 3 EN LA COMUNA 10, ESTOS SUMADOS A LOS REALIZADOS EN MARZO, ABRIL Y MAYO DAN UN TOTAL DE 874 INQUILINATOS IDENTIFICADOS EN LA CIUDAD DE MEDELÍN. DICHO TRABAJO IMPLICO ORGANIZACIÓN LOGÍSTICA, APOYO DEL EQUIPO PARA CONSOLIDAR LA INFORMACIÓN, PRODUCIR INFORMES Y REPORTAR A LA ESTRATEGIA TECHO, Y PARA CRUZAR INFORMACIÓN DE DIRECCIONES. 2: EN ARTICULACIÓN CON LA COMISIÓN SOCIAL SE PARTICIPA ACTIVAMENTE DEL COMITÉ DE AUXILIO HABITACIONAL Y TRASLADO A GRUPOS FAMILIARES DE ALBERGUE A INQUILINATOS-HOTELES-HOSTALES, EN ESTE SE APOYARON CON UN EQUIPO DE ISVIMED LAS SIGUIENTES ACCIONES: 2.1. LAS JORNADAS DE TRASLADO DE LOS DÍAS 4, 11, 17, 18 Y 26 DE JUNIO DE FAMILIAS DE LOS ALBERGUES DE FLORENCIA Y CARLOS MAURO HOYOS A INQUILINATOS/HOTELES. 2.2. JORNADAS DE SEGUIMIENTO A LAS FAMILIAS QUE SE HAN TRASLADADOS 10 Y 24 DE JUNIO. 2.3. EL RECORRIDO REALIZADO 18 DE JUNIO A 7 HOTELES-HOSTALES CON LA COMISIÓN SOCIAL PARA VERIFICAR CONDICIONES A MODO DE GARANTIZAR QUE LAS FAMILIAS QUEDEN CON CONDICIONES ADECUADAS. 3. PREPARACIÓN, CONVOCATORIA Y REALIZACIÓN DE LA REUNIÓN DE LA MESA DE TRABAJO DE INQUILINATOS DEL DÍA 25 DE JUNIO. 4. SE REALIZA VISITA A INQUILINATO CON LA COMISIÓN SOCIAL EN EL MARCO DEL SEGUIMIENTO A LA GESTIÓN DE SOLUCIÓN DE LA ALERTA GENERADA EN EL OFICIO CON RADICADO DE ENTRADA DE ISVIMED E3005 REMITIDO POR LA SECRETARIA DE LA JUVENTUD DEL SISTEMA DE ALERTAS TEMPRANAS DE MEDELLÍN. 5. SE REALIZA UNA REUNIÓN CON EL EQUIPO DEL ISVIMED DE LA CURADURIA CERO A MODO DE ANALIZAR LA POSIBILIDAD DE RECONOCIMIENTO DE INQUILINATOS DESDE ESTA INSTANCIA DEL ISVIMED. 6. SE GENERA CON LA GERENCIA DEL CENTRO UNA ALERTA DE VIVIENDA COMPARTIDA INMUEBLE DE LA ALCALDÍA EN SAN LORENZO, POR INVASIONES DE APARTAMENTOS DESOCUPADOS. 7. SE PRESENTA PROPUESTA DE CONSTRUCCIÓN DE MODULO DE INQUILINATOS EN EL SIFI. DE ACUERDO AL INDICADOR SE TIENE EL 80% ALCANZADO CON LO REALIZADO EN EL 2019 DE LA REGLAMENTACIÓN DE LA POLÍTICA PUBLICA CON EL DECRETO 145 DE 2019. SE ADJUNTAN ALGUNAS EVIDENCIAS DE LAS ACCIONES REALIZADAS.</t>
  </si>
  <si>
    <t>N.A</t>
  </si>
  <si>
    <t xml:space="preserve">DURANTE EL PERIODO DE ENERO DE 2020, CON EL FIN DE DAR CUMPLIMIENTO A LA META DE 716 UNIDADES DE VIVIENDA CONSTRUIDAS ESTABLECIDA EL AÑO ANTERIOR (2019), LAS CUALES SE PRETENDEN CUMPLIR CON LA EJECUCIÓN DE LOS SIGUIENTES PROYECTOS, LOS CUALES PRESENTAN EL SIGUIENTE AVANCE EN EJECUCIÓN: *ARBOLEDA DE SAN ANTONIO CON 115 UNIDADES DE VIVIENDA, ESTE PROYECTO CONTINUO CON EL MISMO AVANCE DE EJECUCIÓN DEL MES ANTERIOR, ASÍ: ETAPA 1 ALMENDROS TERMINADA% PENDIENTE DE INSTALACIÓN DE SERVICIOS PÚBLICOS Y RPH, EN CUANTO A LA ETAPA 2 NARANJOS 65%. ES DE ANOTAR QUE SE TENIA FECHA DE ENTREGA PROGRAMADA PARA EL MES DE SEPTIEMBRE DE LA ETAPA 1, SIN EMBARGO SE PRESENTARON RETRASOS EN LA ENTREGA ESTABLECIDA POR DEMORAS EN EL PROCESOS DE OBTENCIÓN DE RPH Y SE ACORDÓ QUE LA ETAPA 1 CON 79 UNIDADES DE VIVIENDA ESTARÍAN PARA EL MES DE ABRIL ETAPA 2 CON 39 UNIDADES DE VIVIENDA ESTARÍAN PARA AGOSTO 2020 *CIUDAD DEL ESTE ETAPA C CON 448 UNIDADES DE VIVIENDA, ESTE PROYECTO PRESENTÓ UN AVANCE DE EJECUCIÓN DEL 99% EN EDIFICACIONES, EN CUANTO AL PUENTE SE TIENE UN AVANCE DEL 84% Y SE CUENTA CON LOS DISEÑOS PARA LA VIA DE ACCESO. *MIRADOR DE LA CASCADA CON 320 UNIDADES DE VIVIENDA Y MONTAÑA BLOQUE 8 Y 9 CON 104 UNIDADES DE VIVIENDA, CONTINUAN CON EL MISMO AVANCE DE EJECUCIÓN DEL MES ANTERIOR, UN AVANCE DEL 99, 9 % EN EJECUCIÓN DE OBRA, QUEDANDO PENDIENTE LA EJECUCIÓN DE ALGUNOS TRÁMITES DE LEGALIZACIÓN DE REDES DE SERVICIOS PÚBLICOS Y RECIBO POR PARTE DE LA SGCT Y SIF.                                                                                                                                                                                                                                                      DURANTE EL PERIODO DE FEBRERO DE 2020, CON EL FIN DE DAR CUMPLIMIENTO A LA META DE 716 UNIDADES DE VIVIENDA CONSTRUIDAS ESTABLECIDA EL AÑO ANTERIOR (2019), LAS CUALES SE PRETENDEN CUMPLIR CON LA EJECUCIÓN DE LOS SIGUIENTES PROYECTOS, LOS CUALES PRESENTAN EL SIGUIENTE AVANCE EN EJECUCIÓN: *ARBOLEDA DE SAN ANTONIO CON 115 UNIDADES DE VIVIENDA, ESTE PROYECTO CONTINUÓ CON EL MISMO AVANCE DE EJECUCIÓN DEL MES ANTERIOR, ASÍ: ETAPA 1 ALMENDROS TERMINADA% PENDIENTE DE INSTALACIÓN DE SERVICIOS PÚBLICOS Y RPH, EN CUANTO A LA ETAPA 2 NARANJOS 66%. ES DE ANOTAR QUE SE TENÍA FECHA DE ENTREGA PROGRAMADA PARA EL MES DE SEPTIEMBRE DE LA ETAPA 1, SIN EMBARGO NO SE HA PODIDO INICIAR EL PROCESO DE ESCRITURACIÓN HASTA NO DEFINIR LA CONCURRENCIA DE SUBSIDIOS, SE ACORDÓ QUE LA ETAPA 1 CON 79 UNIDADES DE VIVIENDA ESTARÍAN PARA EL PRIMER SEMESTRE DE 2020, ETAPA 2 CON 39 UNIDADES DE VIVIENDA ESTARÍAN PARA AGOSTO 2020 *CIUDAD DEL ESTE ETAPA C CON 448 UNIDADES DE VIVIENDA, ESTE PROYECTO PRESENTÓ UN AVANCE DE EJECUCIÓN DEL 99% EN EDIFICACIONES, EN CUANTO AL PUENTE SE TIENE UN AVANCE DEL 84% Y SE CUENTA CON LOS DISEÑOS PARA LA VÍA DE ACCESO. *MIRADOR DE LA CASCADA CON 320 UNIDADES DE VIVIENDA Y MONTAÑA BLOQUE 8 Y 9 CON 104 UNIDADES DE VIVIENDA, CONTINÚAN CON EL MISMO AVANCE DE EJECUCIÓN DEL MES ANTERIOR, UN AVANCE DEL 99, 9 % EN EJECUCIÓN DE OBRA, QUEDANDO CON UN RETRASO DE 27 DÍAS DE EN TIEMPO DE EJECUCIÓN QUE SERÁN NOTIFICADOS A LA ASEGURADORA, DE IGUAL MANERA SE ENCUENTRA PENDIENTE LA EJECUCIÓN DE ALGUNOS TRÁMITES RECIBO POR PARTE DE LA SGCT Y SIF.                                                            DURANTE EL PERIODO DE MARZO DE 2020, CON EL FIN DE DAR CUMPLIMIENTO A LA META DE 716 UNIDADES DE VIVIENDA CONSTRUIDAS ESTABLECIDA EL AÑO ANTERIOR (2019), LAS CUALES SE PRETENDEN CUMPLIR CON LA EJECUCIÓN DE LOS SIGUIENTES PROYECTOS, LOS CUALES NO PRESENTAN NINGUN AVANCE EN EJECUCIÓN DEBIDO A LA CONTIGENCIA PRESENTADA A NIVEL NACIONALPOR EL COVID-19, POR LO CUAL LAS ACTIVIDADES DE OBRA DE LOS PROYECTOS SE ENCUENTRAN SUSPENDIDAS HASTA NUEVA ORDEN.*ARBOLEDA DE SAN ANTONIO CON 115 UNIDADES DE VIVIENDA, ESTE PROYECTO CONTINUÓ CON EL MISMO AVANCE DE EJECUCIÓN DE LOS MESES ANTERIORES, ASÍ: ETAPA 1 ALMENDROS TERMINADA% PENDIENTE DE INSTALACIÓN DE SERVICIOS PÚBLICOS Y RPH, EN CUANTO A LA ETAPA 2 NARANJOS 66%. ES DE ANOTAR QUE SE TENÍA FECHA DE ENTREGA PROGRAMADA PARA EL MES DE SEPTIEMBRE DE LA ETAPA 1, SIN EMBARGO NO SE HA PODIDO INICIAR EL PROCESO DE ESCRITURACIÓN HASTA NO DEFINIR LA CONCURRENCIA DE SUBSIDIOS, SE ACORDÓ QUE LA ETAPA 1 CON 79 UNIDADES DE VIVIENDA ESTARÍAN PARA EL PRIMER SEMESTRE DE 2020, ETAPA 2 CON 39 UNIDADES DE VIVIENDA ESTARÍAN PARA AGOSTO 2020 *CIUDAD DEL ESTE ETAPA C CON 448 UNIDADES DE VIVIENDA, ESTE PROYECTO CONTINUÓ CON EL MISMO AVANCE DE EJECUCIÓN DEL MES ANTERIOR 99 % EN EDIFICACIONES, EN CUANTO AL PUENTE SE TIENE UN AVANCE DEL 84% Y SE CUENTA CON LOS DISEÑOS PARA LA VÍA DE ACCESO. *MIRADOR DE LA CASCADA CON 320 UNIDADES DE VIVIENDA Y MONTAÑA BLOQUE 8 Y 9 CON 104 UNIDADES DE VIVIENDA, CONTINÚAN CON EL MISMO AVANCE DE EJECUCIÓN DEL MES ANTERIOR, UN AVANCE DEL 99, 9 % EN EJECUCIÓN DE OBRA, QUEDANDO CON UN RETRASO DE 27 DÍAS DE EN TIEMPO DE EJECUCIÓN QUE SERÁN NOTIFICADOS A LA ASEGURADORA, DE IGUAL MANERA SE ENCUENTRA PENDIENTE LA EJECUCIÓN DE ALGUNOS TRÁMITES RECIBO POR PARTE DE LA SGCT Y.                                                                                                                                                                                                                                                                                       DURANTE EL PERIODO DE MARZO DE 2020, CON EL FIN DE DAR CUMPLIMIENTO A LA META DE 716 UNIDADES DE VIVIENDA CONSTRUIDAS ESTABLECIDA EL AÑO ANTERIOR (2019), LAS CUALES SE PRETENDEN CUMPLIR CON LA EJECUCIÓN DE LOS SIGUIENTES PROYECTOS, LOS CUALES NO PRESENTAN NINGÚN AVANCE EN EJECUCIÓN DEBIDO A LA CONTINGENCIA PRESENTADA A NIVEL NACIONALPOR EL COVID-19, POR LO CUAL LAS ACTIVIDADES DE OBRA DE LOS PROYECTOS SE ENCUENTRAN SUSPENDIDAS HASTA NUEVA ORDEN.*ARBOLEDA DE SAN ANTONIO CON 115 UNIDADES DE VIVIENDA, ESTE PROYECTO CONTINUÓ CON EL MISMO AVANCE DE EJECUCIÓN DE LOS MESES ANTERIORES, ASÍ: ETAPA 1 ALMENDROS TERMINADA% PENDIENTE DE INSTALACIÓN DE SERVICIOS PÚBLICOS Y RPH, EN CUANTO A LA ETAPA 2 NARANJOS 66%. ES DE ANOTAR QUE SE TENÍA FECHA DE ENTREGA PROGRAMADA PARA EL MES DE SEPTIEMBRE DE LA ETAPA 1, SIN EMBARGO NO SE HA PODIDO INICIAR EL PROCESO DE ESCRITURACIÓN HASTA NO DEFINIR LA CONCURRENCIA DE SUBSIDIOS, SE ACORDÓ QUE LA ETAPA 1 CON 79 UNIDADES DE VIVIENDA ESTARÍAN PARA EL PRIMER SEMESTRE DE 2020, ETAPA 2 CON 39 UNIDADES DE VIVIENDA ESTARÍAN PARA AGOSTO 2020 *CIUDAD DEL ESTE ETAPA C CON 448 UNIDADES DE VIVIENDA, ESTE PROYECTO CONTINUÓ CON EL MISMO AVANCE DE EJECUCIÓN DEL MES ANTERIOR 99 % EN EDIFICACIONES, EN CUANTO AL PUENTE SE TIENE UN AVANCE DEL 84% Y SE CUENTA CON LOS DISEÑOS PARA LA VÍA DE ACCESO. *MIRADOR DE LA CASCADA CON 320 UNIDADES DE VIVIENDA Y MONTAÑA BLOQUE 8 Y 9 CON 104 UNIDADES DE VIVIENDA, CONTINÚAN CON EL MISMO AVANCE DE EJECUCIÓN DEL MES ANTERIOR, UN AVANCE DEL 99, 9 % EN EJECUCIÓN DE OBRA, QUEDANDO CON UN RETRASO DE 27 DÍAS DE EN TIEMPO DE EJECUCIÓN QUE SERÁN NOTIFICADOS A LA ASEGURADORA.
DURANTE EL PERIODO DE MAYO DE 2020, CON EL FIN DE DAR CUMPLIMIENTO A LA META DE 716 UNIDADES DE VIVIENDA CONSTRUIDAS ESTABLECIDA EL AÑO ANTERIOR (2019), SE PRESENTA EL SIGUIENTE AVANCE DE EJECUCIÓN DE LOS PROYECTOS QUE SE DESCRIBEN A CONTINUACIÓN, SIN EMBARGO, SE DEBE ACLARAR QUE LAS ACTIVIDADES DE OBRA SE HAN AVANZADO DE MANERA LENTA DESPUÉS DE PRESENTAR LOS PROTOCOLOS CORRESPONDIENTES DEBIDO A LA CONTINGENCIA PRESENTADA A NIVEL NACIONAL POR EL COVID-19.
*ARBOLEDA DE SAN ANTONIO CON 115 UNIDADES DE VIVIENDA, ETAPA 1 ALMENDROS TERMINADA% PENDIENTE DE INSTALACIÓN DE SERVICIOS PÚBLICOS Y RPH, EN CUANTO A LA ETAPA 2 NARANJOS 85%. PARA LA ENTREGA DE ESTE PROYECTO ES NECESARIO LA DEFINICIÓN DE LA CONCURRENCIA DE SUBSIDIOS POR ENDE NO SE HA NO SE HA PODIDO INICIAR EL PROCESO DE ESCRITURACIÓN, SE ACORDÓ QUE LA ETAPA 1 CON 79 UNIDADES DE VIVIENDA ESTARÍAN PARA EL PRIMER SEMESTRE DE 2020, ETAPA 2 CON 39 UNIDADES DE VIVIENDA ESTARÍAN PARA AGOSTO 2020.
*CIUDAD DEL ESTE ETAPA C CON 448 UNIDADES DE VIVIENDA, ESTE PROYECTO SE REPROGRAMO Y ESTÁ EN UN AVANCE DE EJECUCIÓN DEL 75 % EN EDIFICACIONES Y URBANISMO, EN CUANTO AL PUENTE SE TIENE UN AVANCE DEL 84% Y SE CUENTA CON LOS DISEÑOS PARA LA VÍA DE ACCESO. 
*MIRADOR DE LA CASCADA CON 320 UNIDADES DE VIVIENDA ESTÁ EN UN AVANCE DE EJECUCIÓN DEL 99,9 % Y SE TIENE LA ENTREGA PROGRAMADA PARA EL MES DE SEPTIEMBRE.
*MONTAÑA BLOQUE 8 Y 9 CON 104 UNIDADES DE VIVIENDA, ESTÁ EN UN AVANCE DE EJECUCIÓN DEL 100 % Y SE TIENE LA ENTREGA PROGRAMADA PARA EL MES DE JUNIO. 
*LA PLAYITA CON 58 UNIDADES DE VIVIENDA, ESTE PROYECTO TIENE FECHA DE INICIO DEL 7 DE MAYO DE 2020 Y PRESENTO UN AVANCE DE EJECUCIÓN DEL 1%.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</si>
</sst>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
    <numFmt numFmtId="187" formatCode="_-&quot;$&quot;* #,##0_-;\-&quot;$&quot;* #,##0_-;_-&quot;$&quot;* &quot;-&quot;??_-;_-@_-"/>
    <numFmt numFmtId="188" formatCode="#,##0,,\ ;[Red]\(#,##0,,\);\-\ "/>
    <numFmt numFmtId="189" formatCode="0.0%"/>
    <numFmt numFmtId="190" formatCode="[$-C0A]dd\-mmm\-yy;@"/>
    <numFmt numFmtId="191" formatCode="_ [$€-2]\ * #,##0.00_ ;_ [$€-2]\ * \-#,##0.00_ ;_ [$€-2]\ * &quot;-&quot;??_ "/>
    <numFmt numFmtId="192" formatCode="&quot;$&quot;\ #,##0;&quot;$&quot;\ \-#,##0"/>
    <numFmt numFmtId="193" formatCode="_ * #,##0.00_ ;_ * \-#,##0.00_ ;_ * &quot;-&quot;??_ ;_ @_ "/>
    <numFmt numFmtId="194" formatCode="_(* #,##0.0_);_(* \(#,##0.0\);_(* &quot;-&quot;??_);_(@_)"/>
    <numFmt numFmtId="195" formatCode="&quot;$&quot;\ #,##0;[Red]&quot;$&quot;\ \-#,##0"/>
    <numFmt numFmtId="196" formatCode="_-* #,##0\ _€_-;\-* #,##0\ _€_-;_-* &quot;-&quot;??\ _€_-;_-@_-"/>
    <numFmt numFmtId="197" formatCode="_(&quot;$&quot;\ * #,##0_);_(&quot;$&quot;\ * \(#,##0\);_(&quot;$&quot;\ * &quot;-&quot;??_);_(@_)"/>
    <numFmt numFmtId="198" formatCode="_ &quot;$&quot;\ * #,##0.00_ ;_ &quot;$&quot;\ * \-#,##0.00_ ;_ &quot;$&quot;\ * &quot;-&quot;??_ ;_ @_ "/>
    <numFmt numFmtId="199" formatCode="_(&quot;$&quot;* #,##0.00_);_(&quot;$&quot;* \(#,##0.00\);_(&quot;$&quot;*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 numFmtId="205" formatCode="[$-240A]dddd\,\ d\ &quot;de&quot;\ mmmm\ &quot;de&quot;\ yyyy"/>
    <numFmt numFmtId="206" formatCode="[$-240A]h:mm:ss\ AM/PM"/>
    <numFmt numFmtId="207" formatCode="[$-240A]dddd\,\ dd&quot; de &quot;mmmm&quot; de &quot;yyyy"/>
    <numFmt numFmtId="208" formatCode="0.000"/>
    <numFmt numFmtId="209" formatCode="0.000%"/>
    <numFmt numFmtId="210" formatCode="&quot;$&quot;#,##0.00"/>
    <numFmt numFmtId="211" formatCode="&quot;$&quot;#,##0.0"/>
    <numFmt numFmtId="212" formatCode="0.0000%"/>
    <numFmt numFmtId="213" formatCode="0.000000"/>
    <numFmt numFmtId="214" formatCode="0.00000"/>
    <numFmt numFmtId="215" formatCode="0.0000"/>
    <numFmt numFmtId="216" formatCode="[$-240A]hh:mm:ss\ AM/PM"/>
    <numFmt numFmtId="217" formatCode="0.00;[Red]0.00"/>
    <numFmt numFmtId="218" formatCode="_(* #,##0_);_(* \(#,##0\);_(* &quot;-&quot;??_);_(@_)"/>
  </numFmts>
  <fonts count="182">
    <font>
      <sz val="11"/>
      <color theme="1"/>
      <name val="Calibri"/>
      <family val="2"/>
    </font>
    <font>
      <sz val="11"/>
      <color indexed="8"/>
      <name val="Calibri"/>
      <family val="2"/>
    </font>
    <font>
      <sz val="12"/>
      <color indexed="8"/>
      <name val="Calibri"/>
      <family val="2"/>
    </font>
    <font>
      <sz val="14"/>
      <name val="Calibri"/>
      <family val="2"/>
    </font>
    <font>
      <sz val="14"/>
      <color indexed="2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Arial"/>
      <family val="2"/>
    </font>
    <font>
      <u val="single"/>
      <sz val="10"/>
      <color indexed="12"/>
      <name val="Arial"/>
      <family val="2"/>
    </font>
    <font>
      <sz val="11"/>
      <color indexed="20"/>
      <name val="Calibri"/>
      <family val="2"/>
    </font>
    <font>
      <sz val="10"/>
      <name val="MS Sans Serif"/>
      <family val="2"/>
    </font>
    <font>
      <sz val="11"/>
      <color indexed="60"/>
      <name val="Calibri"/>
      <family val="2"/>
    </font>
    <font>
      <sz val="8"/>
      <name val="MS Sans Serif"/>
      <family val="2"/>
    </font>
    <font>
      <sz val="10"/>
      <name val="Verdana"/>
      <family val="2"/>
    </font>
    <font>
      <sz val="10"/>
      <color indexed="8"/>
      <name val="Arial"/>
      <family val="2"/>
    </font>
    <font>
      <sz val="10"/>
      <color indexed="8"/>
      <name val="MS Sans Serif"/>
      <family val="2"/>
    </font>
    <font>
      <b/>
      <sz val="11"/>
      <color indexed="63"/>
      <name val="Calibri"/>
      <family val="2"/>
    </font>
    <font>
      <b/>
      <sz val="10"/>
      <name val="Arial"/>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4"/>
      <color indexed="8"/>
      <name val="Calibri"/>
      <family val="2"/>
    </font>
    <font>
      <sz val="9"/>
      <name val="Arial"/>
      <family val="2"/>
    </font>
    <font>
      <b/>
      <sz val="16"/>
      <name val="Arial"/>
      <family val="2"/>
    </font>
    <font>
      <b/>
      <sz val="9"/>
      <name val="Arial"/>
      <family val="2"/>
    </font>
    <font>
      <b/>
      <sz val="8"/>
      <color indexed="63"/>
      <name val="Arial"/>
      <family val="2"/>
    </font>
    <font>
      <sz val="11"/>
      <name val="Arial"/>
      <family val="2"/>
    </font>
    <font>
      <b/>
      <sz val="11"/>
      <name val="Arial"/>
      <family val="2"/>
    </font>
    <font>
      <sz val="8"/>
      <name val="Arial"/>
      <family val="2"/>
    </font>
    <font>
      <sz val="9"/>
      <name val="Calibri"/>
      <family val="2"/>
    </font>
    <font>
      <sz val="8"/>
      <color indexed="63"/>
      <name val="Arial"/>
      <family val="2"/>
    </font>
    <font>
      <sz val="8"/>
      <color indexed="8"/>
      <name val="Calibri"/>
      <family val="2"/>
    </font>
    <font>
      <sz val="8"/>
      <name val="Calibri"/>
      <family val="2"/>
    </font>
    <font>
      <sz val="7"/>
      <color indexed="63"/>
      <name val="Arial"/>
      <family val="2"/>
    </font>
    <font>
      <sz val="7"/>
      <color indexed="10"/>
      <name val="Arial"/>
      <family val="2"/>
    </font>
    <font>
      <sz val="7"/>
      <color indexed="8"/>
      <name val="Calibri"/>
      <family val="2"/>
    </font>
    <font>
      <b/>
      <u val="single"/>
      <sz val="7"/>
      <color indexed="8"/>
      <name val="Calibri"/>
      <family val="2"/>
    </font>
    <font>
      <b/>
      <u val="single"/>
      <sz val="7"/>
      <name val="Calibri"/>
      <family val="2"/>
    </font>
    <font>
      <sz val="7"/>
      <name val="Calibri"/>
      <family val="2"/>
    </font>
    <font>
      <sz val="7"/>
      <color indexed="63"/>
      <name val="Calibri"/>
      <family val="2"/>
    </font>
    <font>
      <b/>
      <sz val="7"/>
      <color indexed="63"/>
      <name val="Calibri"/>
      <family val="2"/>
    </font>
    <font>
      <b/>
      <u val="single"/>
      <sz val="7"/>
      <color indexed="63"/>
      <name val="Calibri"/>
      <family val="2"/>
    </font>
    <font>
      <b/>
      <sz val="7"/>
      <color indexed="8"/>
      <name val="Calibri"/>
      <family val="2"/>
    </font>
    <font>
      <b/>
      <u val="single"/>
      <sz val="10"/>
      <color indexed="8"/>
      <name val="Calibri"/>
      <family val="2"/>
    </font>
    <font>
      <sz val="10"/>
      <color indexed="8"/>
      <name val="Calibri"/>
      <family val="2"/>
    </font>
    <font>
      <sz val="10"/>
      <name val="Calibri"/>
      <family val="2"/>
    </font>
    <font>
      <u val="single"/>
      <sz val="7"/>
      <color indexed="8"/>
      <name val="Calibri"/>
      <family val="2"/>
    </font>
    <font>
      <sz val="14"/>
      <color indexed="10"/>
      <name val="Calibri"/>
      <family val="2"/>
    </font>
    <font>
      <sz val="14"/>
      <color indexed="55"/>
      <name val="Calibri"/>
      <family val="2"/>
    </font>
    <font>
      <sz val="12"/>
      <name val="Calibri"/>
      <family val="2"/>
    </font>
    <font>
      <b/>
      <sz val="9"/>
      <color indexed="8"/>
      <name val="Tahoma"/>
      <family val="2"/>
    </font>
    <font>
      <sz val="9"/>
      <color indexed="8"/>
      <name val="Tahoma"/>
      <family val="2"/>
    </font>
    <font>
      <u val="single"/>
      <sz val="11"/>
      <color indexed="12"/>
      <name val="Calibri"/>
      <family val="2"/>
    </font>
    <font>
      <u val="single"/>
      <sz val="11"/>
      <color indexed="20"/>
      <name val="Calibri"/>
      <family val="2"/>
    </font>
    <font>
      <b/>
      <sz val="12"/>
      <color indexed="8"/>
      <name val="Calibri"/>
      <family val="2"/>
    </font>
    <font>
      <b/>
      <sz val="14"/>
      <color indexed="8"/>
      <name val="Calibri"/>
      <family val="2"/>
    </font>
    <font>
      <b/>
      <sz val="18"/>
      <color indexed="9"/>
      <name val="Arial Black"/>
      <family val="2"/>
    </font>
    <font>
      <sz val="18"/>
      <color indexed="8"/>
      <name val="Arial Black"/>
      <family val="2"/>
    </font>
    <font>
      <sz val="14"/>
      <color indexed="57"/>
      <name val="Calibri"/>
      <family val="2"/>
    </font>
    <font>
      <b/>
      <sz val="24"/>
      <color indexed="8"/>
      <name val="Arial"/>
      <family val="2"/>
    </font>
    <font>
      <sz val="11"/>
      <color indexed="8"/>
      <name val="Arial"/>
      <family val="2"/>
    </font>
    <font>
      <b/>
      <sz val="10"/>
      <color indexed="8"/>
      <name val="Arial"/>
      <family val="2"/>
    </font>
    <font>
      <sz val="9"/>
      <color indexed="8"/>
      <name val="Arial"/>
      <family val="2"/>
    </font>
    <font>
      <sz val="11"/>
      <color indexed="10"/>
      <name val="Arial"/>
      <family val="2"/>
    </font>
    <font>
      <b/>
      <sz val="12"/>
      <color indexed="10"/>
      <name val="Arial"/>
      <family val="2"/>
    </font>
    <font>
      <sz val="9"/>
      <color indexed="10"/>
      <name val="Arial"/>
      <family val="2"/>
    </font>
    <font>
      <b/>
      <sz val="16"/>
      <color indexed="8"/>
      <name val="Arial"/>
      <family val="2"/>
    </font>
    <font>
      <b/>
      <sz val="16"/>
      <color indexed="10"/>
      <name val="Arial"/>
      <family val="2"/>
    </font>
    <font>
      <b/>
      <sz val="9"/>
      <color indexed="10"/>
      <name val="Arial"/>
      <family val="2"/>
    </font>
    <font>
      <b/>
      <sz val="9"/>
      <color indexed="8"/>
      <name val="Arial"/>
      <family val="2"/>
    </font>
    <font>
      <b/>
      <sz val="11"/>
      <color indexed="8"/>
      <name val="Arial"/>
      <family val="2"/>
    </font>
    <font>
      <sz val="12"/>
      <color indexed="8"/>
      <name val="Arial"/>
      <family val="2"/>
    </font>
    <font>
      <sz val="8"/>
      <color indexed="8"/>
      <name val="Arial"/>
      <family val="2"/>
    </font>
    <font>
      <sz val="8"/>
      <color indexed="10"/>
      <name val="Arial"/>
      <family val="2"/>
    </font>
    <font>
      <b/>
      <sz val="8"/>
      <color indexed="10"/>
      <name val="Arial"/>
      <family val="2"/>
    </font>
    <font>
      <sz val="7"/>
      <color indexed="8"/>
      <name val="Arial"/>
      <family val="2"/>
    </font>
    <font>
      <sz val="14"/>
      <color indexed="8"/>
      <name val="Arial"/>
      <family val="2"/>
    </font>
    <font>
      <b/>
      <sz val="12"/>
      <color indexed="63"/>
      <name val="Arial"/>
      <family val="2"/>
    </font>
    <font>
      <sz val="9"/>
      <color indexed="63"/>
      <name val="Arial"/>
      <family val="2"/>
    </font>
    <font>
      <sz val="10"/>
      <color indexed="63"/>
      <name val="Arial"/>
      <family val="2"/>
    </font>
    <font>
      <b/>
      <sz val="8"/>
      <color indexed="8"/>
      <name val="Arial"/>
      <family val="2"/>
    </font>
    <font>
      <b/>
      <sz val="16"/>
      <color indexed="9"/>
      <name val="Calibri"/>
      <family val="2"/>
    </font>
    <font>
      <b/>
      <sz val="16"/>
      <color indexed="8"/>
      <name val="Calibri"/>
      <family val="2"/>
    </font>
    <font>
      <b/>
      <sz val="16"/>
      <color indexed="9"/>
      <name val="Arial Black"/>
      <family val="2"/>
    </font>
    <font>
      <sz val="11"/>
      <color indexed="9"/>
      <name val="Arial"/>
      <family val="2"/>
    </font>
    <font>
      <b/>
      <sz val="9"/>
      <color indexed="63"/>
      <name val="Arial"/>
      <family val="2"/>
    </font>
    <font>
      <b/>
      <i/>
      <u val="single"/>
      <sz val="16"/>
      <color indexed="9"/>
      <name val="Calibri"/>
      <family val="2"/>
    </font>
    <font>
      <sz val="12"/>
      <name val="Cambria"/>
      <family val="2"/>
    </font>
    <font>
      <b/>
      <sz val="11"/>
      <color indexed="63"/>
      <name val="Arial"/>
      <family val="2"/>
    </font>
    <font>
      <b/>
      <sz val="11"/>
      <color indexed="10"/>
      <name val="Arial"/>
      <family val="2"/>
    </font>
    <font>
      <sz val="14"/>
      <color indexed="49"/>
      <name val="Calibri"/>
      <family val="2"/>
    </font>
    <font>
      <b/>
      <sz val="12"/>
      <name val="Calibri"/>
      <family val="2"/>
    </font>
    <font>
      <sz val="12"/>
      <color indexed="57"/>
      <name val="Calibri"/>
      <family val="2"/>
    </font>
    <font>
      <sz val="12"/>
      <color indexed="63"/>
      <name val="Calibri"/>
      <family val="2"/>
    </font>
    <font>
      <sz val="11"/>
      <color indexed="63"/>
      <name val="Tahoma"/>
      <family val="2"/>
    </font>
    <font>
      <b/>
      <sz val="14"/>
      <color indexed="8"/>
      <name val="Arial"/>
      <family val="2"/>
    </font>
    <font>
      <b/>
      <sz val="24"/>
      <color indexed="10"/>
      <name val="Arial"/>
      <family val="2"/>
    </font>
    <font>
      <sz val="13"/>
      <name val="Lucida Grande"/>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b/>
      <sz val="12"/>
      <color theme="1"/>
      <name val="Calibri"/>
      <family val="2"/>
    </font>
    <font>
      <b/>
      <sz val="14"/>
      <color theme="1"/>
      <name val="Calibri"/>
      <family val="2"/>
    </font>
    <font>
      <sz val="12"/>
      <color theme="1"/>
      <name val="Calibri"/>
      <family val="2"/>
    </font>
    <font>
      <sz val="14"/>
      <color rgb="FF000000"/>
      <name val="Calibri"/>
      <family val="2"/>
    </font>
    <font>
      <b/>
      <sz val="18"/>
      <color rgb="FFFFFFFF"/>
      <name val="Arial Black"/>
      <family val="2"/>
    </font>
    <font>
      <sz val="18"/>
      <color theme="1"/>
      <name val="Arial Black"/>
      <family val="2"/>
    </font>
    <font>
      <sz val="14"/>
      <color theme="6" tint="-0.24997000396251678"/>
      <name val="Calibri"/>
      <family val="2"/>
    </font>
    <font>
      <sz val="14"/>
      <color theme="6"/>
      <name val="Calibri"/>
      <family val="2"/>
    </font>
    <font>
      <b/>
      <sz val="24"/>
      <color theme="1"/>
      <name val="Arial"/>
      <family val="2"/>
    </font>
    <font>
      <sz val="11"/>
      <color theme="1"/>
      <name val="Arial"/>
      <family val="2"/>
    </font>
    <font>
      <b/>
      <sz val="10"/>
      <color theme="1"/>
      <name val="Arial"/>
      <family val="2"/>
    </font>
    <font>
      <sz val="9"/>
      <color theme="1"/>
      <name val="Arial"/>
      <family val="2"/>
    </font>
    <font>
      <sz val="11"/>
      <color rgb="FFFF0000"/>
      <name val="Arial"/>
      <family val="2"/>
    </font>
    <font>
      <b/>
      <sz val="12"/>
      <color rgb="FFFF0000"/>
      <name val="Arial"/>
      <family val="2"/>
    </font>
    <font>
      <sz val="9"/>
      <color rgb="FFFF0000"/>
      <name val="Arial"/>
      <family val="2"/>
    </font>
    <font>
      <sz val="10"/>
      <color theme="1"/>
      <name val="Arial"/>
      <family val="2"/>
    </font>
    <font>
      <b/>
      <sz val="16"/>
      <color theme="1"/>
      <name val="Arial"/>
      <family val="2"/>
    </font>
    <font>
      <b/>
      <sz val="16"/>
      <color rgb="FFFF0000"/>
      <name val="Arial"/>
      <family val="2"/>
    </font>
    <font>
      <b/>
      <sz val="9"/>
      <color rgb="FFFF0000"/>
      <name val="Arial"/>
      <family val="2"/>
    </font>
    <font>
      <b/>
      <sz val="9"/>
      <color theme="1"/>
      <name val="Arial"/>
      <family val="2"/>
    </font>
    <font>
      <b/>
      <sz val="11"/>
      <color theme="1"/>
      <name val="Arial"/>
      <family val="2"/>
    </font>
    <font>
      <sz val="12"/>
      <color theme="1"/>
      <name val="Arial"/>
      <family val="2"/>
    </font>
    <font>
      <sz val="8"/>
      <color theme="1"/>
      <name val="Arial"/>
      <family val="2"/>
    </font>
    <font>
      <sz val="8"/>
      <color rgb="FFFF0000"/>
      <name val="Arial"/>
      <family val="2"/>
    </font>
    <font>
      <b/>
      <sz val="8"/>
      <color rgb="FFFF0000"/>
      <name val="Arial"/>
      <family val="2"/>
    </font>
    <font>
      <sz val="7"/>
      <color theme="1"/>
      <name val="Arial"/>
      <family val="2"/>
    </font>
    <font>
      <sz val="9"/>
      <color rgb="FF000000"/>
      <name val="Arial"/>
      <family val="2"/>
    </font>
    <font>
      <sz val="14"/>
      <color theme="1"/>
      <name val="Arial"/>
      <family val="2"/>
    </font>
    <font>
      <b/>
      <sz val="12"/>
      <color theme="1" tint="0.24998000264167786"/>
      <name val="Arial"/>
      <family val="2"/>
    </font>
    <font>
      <sz val="9"/>
      <color theme="1" tint="0.24998000264167786"/>
      <name val="Arial"/>
      <family val="2"/>
    </font>
    <font>
      <sz val="10"/>
      <color theme="1" tint="0.24998000264167786"/>
      <name val="Arial"/>
      <family val="2"/>
    </font>
    <font>
      <sz val="7"/>
      <color theme="1" tint="0.24998000264167786"/>
      <name val="Arial"/>
      <family val="2"/>
    </font>
    <font>
      <b/>
      <sz val="8"/>
      <color theme="1"/>
      <name val="Arial"/>
      <family val="2"/>
    </font>
    <font>
      <b/>
      <sz val="8"/>
      <color theme="1" tint="0.24998000264167786"/>
      <name val="Arial"/>
      <family val="2"/>
    </font>
    <font>
      <sz val="8"/>
      <color theme="1" tint="0.24998000264167786"/>
      <name val="Arial"/>
      <family val="2"/>
    </font>
    <font>
      <b/>
      <sz val="8"/>
      <color rgb="FF404040"/>
      <name val="Arial"/>
      <family val="2"/>
    </font>
    <font>
      <sz val="8"/>
      <color rgb="FF404040"/>
      <name val="Arial"/>
      <family val="2"/>
    </font>
    <font>
      <sz val="10"/>
      <color rgb="FF000000"/>
      <name val="Arial"/>
      <family val="2"/>
    </font>
    <font>
      <b/>
      <sz val="16"/>
      <color rgb="FFFFFFFF"/>
      <name val="Calibri"/>
      <family val="2"/>
    </font>
    <font>
      <b/>
      <sz val="16"/>
      <color theme="0"/>
      <name val="Calibri"/>
      <family val="2"/>
    </font>
    <font>
      <b/>
      <sz val="16"/>
      <color theme="1"/>
      <name val="Calibri"/>
      <family val="2"/>
    </font>
    <font>
      <b/>
      <sz val="16"/>
      <color theme="0"/>
      <name val="Arial Black"/>
      <family val="2"/>
    </font>
    <font>
      <sz val="11"/>
      <color theme="0"/>
      <name val="Arial"/>
      <family val="2"/>
    </font>
    <font>
      <b/>
      <sz val="9"/>
      <color theme="1" tint="0.24998000264167786"/>
      <name val="Arial"/>
      <family val="2"/>
    </font>
    <font>
      <b/>
      <i/>
      <u val="single"/>
      <sz val="16"/>
      <color rgb="FFFFFFFF"/>
      <name val="Calibri"/>
      <family val="2"/>
    </font>
    <font>
      <b/>
      <sz val="11"/>
      <color theme="1" tint="0.24998000264167786"/>
      <name val="Arial"/>
      <family val="2"/>
    </font>
    <font>
      <b/>
      <sz val="11"/>
      <color rgb="FFFF0000"/>
      <name val="Arial"/>
      <family val="2"/>
    </font>
    <font>
      <sz val="12"/>
      <color rgb="FF000000"/>
      <name val="Calibri"/>
      <family val="2"/>
    </font>
    <font>
      <sz val="14"/>
      <color theme="8" tint="0.39998000860214233"/>
      <name val="Calibri"/>
      <family val="2"/>
    </font>
    <font>
      <sz val="12"/>
      <color theme="6" tint="-0.24997000396251678"/>
      <name val="Calibri"/>
      <family val="2"/>
    </font>
    <font>
      <sz val="12"/>
      <color rgb="FF333333"/>
      <name val="Calibri"/>
      <family val="2"/>
    </font>
    <font>
      <sz val="11"/>
      <color rgb="FF333333"/>
      <name val="Tahoma"/>
      <family val="2"/>
    </font>
    <font>
      <b/>
      <sz val="24"/>
      <color rgb="FFFF0000"/>
      <name val="Arial"/>
      <family val="2"/>
    </font>
    <font>
      <b/>
      <sz val="14"/>
      <color theme="1"/>
      <name val="Arial"/>
      <family val="2"/>
    </font>
    <font>
      <sz val="14"/>
      <color rgb="FFFF0000"/>
      <name val="Calibri"/>
      <family val="2"/>
    </font>
    <font>
      <b/>
      <sz val="8"/>
      <name val="Calibri"/>
      <family val="2"/>
    </font>
  </fonts>
  <fills count="6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1" tint="0.24998000264167786"/>
        <bgColor indexed="64"/>
      </patternFill>
    </fill>
    <fill>
      <patternFill patternType="solid">
        <fgColor rgb="FF6AF23A"/>
        <bgColor indexed="64"/>
      </patternFill>
    </fill>
    <fill>
      <patternFill patternType="solid">
        <fgColor rgb="FFFFFF00"/>
        <bgColor indexed="64"/>
      </patternFill>
    </fill>
    <fill>
      <patternFill patternType="solid">
        <fgColor rgb="FFFF0000"/>
        <bgColor indexed="64"/>
      </patternFill>
    </fill>
    <fill>
      <patternFill patternType="solid">
        <fgColor theme="0" tint="-0.1499900072813034"/>
        <bgColor indexed="64"/>
      </patternFill>
    </fill>
    <fill>
      <patternFill patternType="solid">
        <fgColor rgb="FF00B0F0"/>
        <bgColor indexed="64"/>
      </patternFill>
    </fill>
    <fill>
      <patternFill patternType="solid">
        <fgColor theme="1" tint="0.34999001026153564"/>
        <bgColor indexed="64"/>
      </patternFill>
    </fill>
    <fill>
      <patternFill patternType="solid">
        <fgColor theme="9" tint="-0.24997000396251678"/>
        <bgColor indexed="64"/>
      </patternFill>
    </fill>
    <fill>
      <patternFill patternType="solid">
        <fgColor rgb="FF00B050"/>
        <bgColor indexed="64"/>
      </patternFill>
    </fill>
    <fill>
      <patternFill patternType="solid">
        <fgColor rgb="FF39DFE7"/>
        <bgColor indexed="64"/>
      </patternFill>
    </fill>
    <fill>
      <patternFill patternType="solid">
        <fgColor theme="1" tint="0.49998000264167786"/>
        <bgColor indexed="64"/>
      </patternFill>
    </fill>
    <fill>
      <patternFill patternType="solid">
        <fgColor theme="2"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thin"/>
      <right/>
      <top style="thin"/>
      <bottom/>
    </border>
    <border>
      <left style="thin"/>
      <right/>
      <top/>
      <bottom style="thin"/>
    </border>
    <border>
      <left/>
      <right/>
      <top style="medium">
        <color theme="0"/>
      </top>
      <bottom/>
    </border>
    <border>
      <left/>
      <right/>
      <top style="hair">
        <color theme="0"/>
      </top>
      <bottom style="hair">
        <color theme="0"/>
      </bottom>
    </border>
    <border>
      <left style="thin">
        <color theme="0"/>
      </left>
      <right style="thin">
        <color theme="0"/>
      </right>
      <top style="thin">
        <color theme="0"/>
      </top>
      <bottom style="thin">
        <color theme="0"/>
      </bottom>
    </border>
    <border>
      <left style="thin"/>
      <right/>
      <top style="thin"/>
      <bottom style="thin"/>
    </border>
    <border>
      <left/>
      <right style="thin"/>
      <top style="thin"/>
      <bottom style="thin"/>
    </border>
    <border>
      <left>
        <color indexed="63"/>
      </left>
      <right style="thin"/>
      <top style="thin"/>
      <bottom/>
    </border>
    <border>
      <left/>
      <right/>
      <top style="thin"/>
      <bottom/>
    </border>
    <border>
      <left style="thin"/>
      <right/>
      <top/>
      <bottom/>
    </border>
    <border>
      <left/>
      <right/>
      <top/>
      <bottom style="thin"/>
    </border>
    <border>
      <left/>
      <right style="thin">
        <color theme="0"/>
      </right>
      <top/>
      <bottom/>
    </border>
    <border>
      <left/>
      <right/>
      <top style="thin"/>
      <bottom style="thin"/>
    </border>
  </borders>
  <cellStyleXfs count="28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1" fillId="3"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1" fillId="3"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1" fillId="3"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1" fillId="3"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1" fillId="5"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1" fillId="5"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1" fillId="5"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1" fillId="5"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1" fillId="7"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1" fillId="7"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1" fillId="7"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1" fillId="7"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1" fillId="9"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1" fillId="9"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1" fillId="9"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1" fillId="9"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1" fillId="11"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1" fillId="11"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1" fillId="11"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1" fillId="11"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1" fillId="13"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1" fillId="13"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1" fillId="13"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1" fillId="13"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1" fillId="15"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1" fillId="15"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1" fillId="15"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1" fillId="15"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1" fillId="17"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1" fillId="17"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1" fillId="17"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1" fillId="17"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1" fillId="19"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1" fillId="19"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1" fillId="19"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1" fillId="19"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1" fillId="9"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1" fillId="9"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1" fillId="9"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1" fillId="9"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1" fillId="15"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1" fillId="15"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1" fillId="15"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1" fillId="15"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1" fillId="23"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1" fillId="23"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1" fillId="23"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1" fillId="23"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10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06"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06"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06"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06"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06"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07" fillId="34" borderId="0" applyNumberFormat="0" applyBorder="0" applyAlignment="0" applyProtection="0"/>
    <xf numFmtId="0" fontId="108" fillId="35" borderId="1"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109" fillId="37" borderId="3"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110"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11" fillId="0" borderId="7" applyNumberFormat="0" applyFill="0" applyAlignment="0" applyProtection="0"/>
    <xf numFmtId="0" fontId="11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6"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6"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06"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6" fillId="4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06" fillId="46"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06"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3" fillId="49"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0" fontId="1" fillId="0" borderId="0">
      <alignment/>
      <protection/>
    </xf>
    <xf numFmtId="0" fontId="114" fillId="0" borderId="0" applyNumberFormat="0" applyFill="0" applyBorder="0" applyAlignment="0" applyProtection="0"/>
    <xf numFmtId="0" fontId="13" fillId="0" borderId="0" applyNumberFormat="0" applyFill="0" applyBorder="0" applyAlignment="0" applyProtection="0"/>
    <xf numFmtId="0" fontId="115" fillId="0" borderId="0" applyNumberFormat="0" applyFill="0" applyBorder="0" applyAlignment="0" applyProtection="0"/>
    <xf numFmtId="0" fontId="116" fillId="5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2"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2"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2"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2"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71" fontId="0" fillId="0" borderId="0" applyFont="0" applyFill="0" applyBorder="0" applyAlignment="0" applyProtection="0"/>
    <xf numFmtId="185" fontId="1" fillId="0" borderId="0" applyFont="0" applyFill="0" applyBorder="0" applyAlignment="0" applyProtection="0"/>
    <xf numFmtId="171" fontId="0"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93"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4" fontId="1" fillId="0" borderId="0" applyFont="0" applyFill="0" applyBorder="0" applyAlignment="0" applyProtection="0"/>
    <xf numFmtId="193" fontId="12" fillId="0" borderId="0" applyFont="0" applyFill="0" applyBorder="0" applyAlignment="0" applyProtection="0"/>
    <xf numFmtId="195"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3" fontId="12" fillId="0" borderId="0" applyFont="0" applyFill="0" applyBorder="0" applyAlignment="0" applyProtection="0"/>
    <xf numFmtId="195"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5"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5"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5" fontId="1" fillId="0" borderId="0" applyFont="0" applyFill="0" applyBorder="0" applyAlignment="0" applyProtection="0"/>
    <xf numFmtId="196" fontId="1" fillId="0" borderId="0" applyFont="0" applyFill="0" applyBorder="0" applyAlignment="0" applyProtection="0"/>
    <xf numFmtId="197" fontId="1" fillId="0" borderId="0" applyFont="0" applyFill="0" applyBorder="0" applyAlignment="0" applyProtection="0"/>
    <xf numFmtId="171" fontId="0" fillId="0" borderId="0" applyFont="0" applyFill="0" applyBorder="0" applyAlignment="0" applyProtection="0"/>
    <xf numFmtId="196" fontId="1" fillId="0" borderId="0" applyFont="0" applyFill="0" applyBorder="0" applyAlignment="0" applyProtection="0"/>
    <xf numFmtId="193" fontId="12" fillId="0" borderId="0" applyFont="0" applyFill="0" applyBorder="0" applyAlignment="0" applyProtection="0"/>
    <xf numFmtId="193" fontId="12" fillId="0" borderId="0" applyFont="0" applyFill="0" applyBorder="0" applyAlignment="0" applyProtection="0"/>
    <xf numFmtId="43" fontId="0" fillId="0" borderId="0" applyFont="0" applyFill="0" applyBorder="0" applyAlignment="0" applyProtection="0"/>
    <xf numFmtId="171" fontId="12" fillId="0" borderId="0" applyFont="0" applyFill="0" applyBorder="0" applyAlignment="0" applyProtection="0"/>
    <xf numFmtId="185"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2" fillId="0" borderId="0" applyFont="0" applyFill="0" applyBorder="0" applyAlignment="0" applyProtection="0"/>
    <xf numFmtId="171" fontId="0" fillId="0" borderId="0" applyFont="0" applyFill="0" applyBorder="0" applyAlignment="0" applyProtection="0"/>
    <xf numFmtId="171"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3"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0" fillId="0" borderId="0" applyFont="0" applyFill="0" applyBorder="0" applyAlignment="0" applyProtection="0"/>
    <xf numFmtId="192" fontId="1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2"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5"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2"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3" fontId="12" fillId="0" borderId="0" applyFont="0" applyFill="0" applyBorder="0" applyAlignment="0" applyProtection="0"/>
    <xf numFmtId="193" fontId="12" fillId="0" borderId="0" applyFont="0" applyFill="0" applyBorder="0" applyAlignment="0" applyProtection="0"/>
    <xf numFmtId="193" fontId="12" fillId="0" borderId="0" applyFont="0" applyFill="0" applyBorder="0" applyAlignment="0" applyProtection="0"/>
    <xf numFmtId="193" fontId="12" fillId="0" borderId="0" applyFont="0" applyFill="0" applyBorder="0" applyAlignment="0" applyProtection="0"/>
    <xf numFmtId="185" fontId="1" fillId="0" borderId="0" applyFont="0" applyFill="0" applyBorder="0" applyAlignment="0" applyProtection="0"/>
    <xf numFmtId="192"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2" fontId="12" fillId="0" borderId="0" applyFont="0" applyFill="0" applyBorder="0" applyAlignment="0" applyProtection="0"/>
    <xf numFmtId="195"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2" fontId="1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8" fontId="12" fillId="0" borderId="0" applyFont="0" applyFill="0" applyBorder="0" applyAlignment="0" applyProtection="0"/>
    <xf numFmtId="44" fontId="0" fillId="0" borderId="0" applyFont="0" applyFill="0" applyBorder="0" applyAlignment="0" applyProtection="0"/>
    <xf numFmtId="184" fontId="15" fillId="0" borderId="0" applyFont="0" applyFill="0" applyBorder="0" applyAlignment="0" applyProtection="0"/>
    <xf numFmtId="170" fontId="12" fillId="0" borderId="0" applyFont="0" applyFill="0" applyBorder="0" applyAlignment="0" applyProtection="0"/>
    <xf numFmtId="184" fontId="0" fillId="0" borderId="0" applyFont="0" applyFill="0" applyBorder="0" applyAlignment="0" applyProtection="0"/>
    <xf numFmtId="170" fontId="0" fillId="0" borderId="0" applyFont="0" applyFill="0" applyBorder="0" applyAlignment="0" applyProtection="0"/>
    <xf numFmtId="199" fontId="12" fillId="0" borderId="0" applyFont="0" applyFill="0" applyBorder="0" applyAlignment="0" applyProtection="0"/>
    <xf numFmtId="198" fontId="12" fillId="0" borderId="0" applyFont="0" applyFill="0" applyBorder="0" applyAlignment="0" applyProtection="0"/>
    <xf numFmtId="170" fontId="12" fillId="0" borderId="0" applyFont="0" applyFill="0" applyBorder="0" applyAlignment="0" applyProtection="0"/>
    <xf numFmtId="44" fontId="0" fillId="0" borderId="0" applyFont="0" applyFill="0" applyBorder="0" applyAlignment="0" applyProtection="0"/>
    <xf numFmtId="0" fontId="117"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2"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90" fontId="12" fillId="0" borderId="0">
      <alignment/>
      <protection/>
    </xf>
    <xf numFmtId="190" fontId="12" fillId="0" borderId="0">
      <alignment/>
      <protection/>
    </xf>
    <xf numFmtId="190" fontId="0" fillId="0" borderId="0">
      <alignment/>
      <protection/>
    </xf>
    <xf numFmtId="19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0" fontId="0" fillId="0" borderId="0">
      <alignment/>
      <protection/>
    </xf>
    <xf numFmtId="19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2" fillId="0" borderId="0">
      <alignment/>
      <protection/>
    </xf>
    <xf numFmtId="0" fontId="17"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18"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0" fontId="12" fillId="0" borderId="0">
      <alignment/>
      <protection/>
    </xf>
    <xf numFmtId="0" fontId="15" fillId="0" borderId="0">
      <alignment/>
      <protection/>
    </xf>
    <xf numFmtId="190" fontId="0" fillId="0" borderId="0">
      <alignment/>
      <protection/>
    </xf>
    <xf numFmtId="0" fontId="12"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90" fontId="0" fillId="0" borderId="0">
      <alignment/>
      <protection/>
    </xf>
    <xf numFmtId="190" fontId="0" fillId="0" borderId="0">
      <alignment/>
      <protection/>
    </xf>
    <xf numFmtId="0" fontId="0" fillId="0" borderId="0">
      <alignment/>
      <protection/>
    </xf>
    <xf numFmtId="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0" fontId="0" fillId="0" borderId="0">
      <alignment/>
      <protection/>
    </xf>
    <xf numFmtId="19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90" fontId="0" fillId="0" borderId="0">
      <alignment/>
      <protection/>
    </xf>
    <xf numFmtId="0" fontId="19" fillId="0" borderId="0">
      <alignment vertical="top"/>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9" fillId="0" borderId="0">
      <alignment vertical="top"/>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2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9" fillId="0" borderId="0">
      <alignment/>
      <protection/>
    </xf>
    <xf numFmtId="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0" fontId="0" fillId="53" borderId="8" applyNumberFormat="0" applyFont="0" applyAlignment="0" applyProtection="0"/>
    <xf numFmtId="190" fontId="0" fillId="53" borderId="8" applyNumberFormat="0" applyFont="0" applyAlignment="0" applyProtection="0"/>
    <xf numFmtId="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0" fontId="12" fillId="54" borderId="9"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0" fontId="12" fillId="54" borderId="9"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0" fontId="119" fillId="35" borderId="10" applyNumberFormat="0" applyAlignment="0" applyProtection="0"/>
    <xf numFmtId="0" fontId="21" fillId="36" borderId="11" applyNumberFormat="0" applyAlignment="0" applyProtection="0"/>
    <xf numFmtId="0" fontId="21" fillId="36" borderId="11" applyNumberFormat="0" applyAlignment="0" applyProtection="0"/>
    <xf numFmtId="0" fontId="21" fillId="36" borderId="11" applyNumberFormat="0" applyAlignment="0" applyProtection="0"/>
    <xf numFmtId="0" fontId="21" fillId="36" borderId="11" applyNumberFormat="0" applyAlignment="0" applyProtection="0"/>
    <xf numFmtId="0" fontId="21" fillId="36" borderId="11" applyNumberFormat="0" applyAlignment="0" applyProtection="0"/>
    <xf numFmtId="0" fontId="22" fillId="0" borderId="0">
      <alignment/>
      <protection/>
    </xf>
    <xf numFmtId="0" fontId="12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2" fillId="0" borderId="0" applyNumberFormat="0" applyFill="0" applyBorder="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123" fillId="0" borderId="13"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112" fillId="0" borderId="1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4"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cellStyleXfs>
  <cellXfs count="528">
    <xf numFmtId="0" fontId="0" fillId="0" borderId="0" xfId="0" applyFont="1" applyAlignment="1">
      <alignment/>
    </xf>
    <xf numFmtId="0" fontId="125" fillId="55" borderId="0" xfId="0" applyFont="1" applyFill="1" applyAlignment="1">
      <alignment wrapText="1"/>
    </xf>
    <xf numFmtId="49" fontId="125" fillId="55" borderId="19" xfId="0" applyNumberFormat="1" applyFont="1" applyFill="1" applyBorder="1" applyAlignment="1">
      <alignment horizontal="center" vertical="center" wrapText="1"/>
    </xf>
    <xf numFmtId="0" fontId="126" fillId="55" borderId="20" xfId="0" applyFont="1" applyFill="1" applyBorder="1" applyAlignment="1">
      <alignment horizontal="justify" vertical="center" wrapText="1"/>
    </xf>
    <xf numFmtId="49" fontId="125" fillId="55" borderId="21" xfId="0" applyNumberFormat="1" applyFont="1" applyFill="1" applyBorder="1" applyAlignment="1">
      <alignment horizontal="center" vertical="center" wrapText="1"/>
    </xf>
    <xf numFmtId="49" fontId="125" fillId="55" borderId="22" xfId="0" applyNumberFormat="1" applyFont="1" applyFill="1" applyBorder="1" applyAlignment="1">
      <alignment horizontal="center" vertical="center" wrapText="1"/>
    </xf>
    <xf numFmtId="49" fontId="125" fillId="55" borderId="0" xfId="0" applyNumberFormat="1" applyFont="1" applyFill="1" applyBorder="1" applyAlignment="1">
      <alignment horizontal="center" vertical="center" wrapText="1"/>
    </xf>
    <xf numFmtId="0" fontId="127" fillId="55" borderId="0" xfId="0" applyFont="1" applyFill="1" applyBorder="1" applyAlignment="1">
      <alignment horizontal="center" vertical="center" wrapText="1"/>
    </xf>
    <xf numFmtId="9" fontId="127" fillId="55" borderId="0" xfId="2800" applyFont="1" applyFill="1" applyBorder="1" applyAlignment="1">
      <alignment horizontal="center" vertical="center" wrapText="1"/>
    </xf>
    <xf numFmtId="0" fontId="127" fillId="0" borderId="0" xfId="0" applyFont="1" applyFill="1" applyBorder="1" applyAlignment="1">
      <alignment horizontal="center" vertical="center" wrapText="1"/>
    </xf>
    <xf numFmtId="0" fontId="126" fillId="55" borderId="0" xfId="0" applyFont="1" applyFill="1" applyBorder="1" applyAlignment="1">
      <alignment horizontal="justify" vertical="center" wrapText="1"/>
    </xf>
    <xf numFmtId="49" fontId="127" fillId="55" borderId="0" xfId="0" applyNumberFormat="1" applyFont="1" applyFill="1" applyBorder="1" applyAlignment="1">
      <alignment horizontal="center" vertical="center" wrapText="1"/>
    </xf>
    <xf numFmtId="49" fontId="127" fillId="55" borderId="0" xfId="0" applyNumberFormat="1" applyFont="1" applyFill="1" applyBorder="1" applyAlignment="1">
      <alignment vertical="center" wrapText="1"/>
    </xf>
    <xf numFmtId="9" fontId="127" fillId="55" borderId="0" xfId="2800" applyFont="1" applyFill="1" applyBorder="1" applyAlignment="1">
      <alignment vertical="center" wrapText="1"/>
    </xf>
    <xf numFmtId="49" fontId="127" fillId="0" borderId="0" xfId="0" applyNumberFormat="1" applyFont="1" applyFill="1" applyBorder="1" applyAlignment="1">
      <alignment vertical="center" wrapText="1"/>
    </xf>
    <xf numFmtId="186" fontId="127" fillId="55" borderId="0" xfId="0" applyNumberFormat="1" applyFont="1" applyFill="1" applyBorder="1" applyAlignment="1">
      <alignment vertical="center" wrapText="1"/>
    </xf>
    <xf numFmtId="0" fontId="128" fillId="55" borderId="0" xfId="0" applyFont="1" applyFill="1" applyAlignment="1">
      <alignment horizontal="justify" wrapText="1"/>
    </xf>
    <xf numFmtId="0" fontId="125" fillId="55" borderId="0" xfId="0" applyFont="1" applyFill="1" applyAlignment="1">
      <alignment horizontal="center" wrapText="1"/>
    </xf>
    <xf numFmtId="9" fontId="125" fillId="55" borderId="0" xfId="2800" applyFont="1" applyFill="1" applyAlignment="1">
      <alignment wrapText="1"/>
    </xf>
    <xf numFmtId="49" fontId="129" fillId="55" borderId="19" xfId="0" applyNumberFormat="1" applyFont="1" applyFill="1" applyBorder="1" applyAlignment="1">
      <alignment horizontal="left" vertical="center" wrapText="1"/>
    </xf>
    <xf numFmtId="0" fontId="129" fillId="55" borderId="20" xfId="0" applyFont="1" applyFill="1" applyBorder="1" applyAlignment="1">
      <alignment vertical="center" wrapText="1"/>
    </xf>
    <xf numFmtId="6" fontId="3" fillId="55" borderId="20" xfId="0" applyNumberFormat="1" applyFont="1" applyFill="1" applyBorder="1" applyAlignment="1">
      <alignment horizontal="center" vertical="center" wrapText="1"/>
    </xf>
    <xf numFmtId="0" fontId="129" fillId="55" borderId="20" xfId="0" applyFont="1" applyFill="1" applyBorder="1" applyAlignment="1">
      <alignment horizontal="center" vertical="center" wrapText="1"/>
    </xf>
    <xf numFmtId="188" fontId="125" fillId="55" borderId="20" xfId="0" applyNumberFormat="1" applyFont="1" applyFill="1" applyBorder="1" applyAlignment="1">
      <alignment horizontal="center" vertical="center" wrapText="1"/>
    </xf>
    <xf numFmtId="49" fontId="129" fillId="55" borderId="20" xfId="0" applyNumberFormat="1" applyFont="1" applyFill="1" applyBorder="1" applyAlignment="1">
      <alignment horizontal="center" vertical="center" wrapText="1"/>
    </xf>
    <xf numFmtId="0" fontId="129" fillId="55" borderId="20" xfId="0" applyFont="1" applyFill="1" applyBorder="1" applyAlignment="1">
      <alignment horizontal="left" vertical="center" wrapText="1"/>
    </xf>
    <xf numFmtId="0" fontId="129" fillId="0" borderId="20" xfId="0" applyFont="1" applyFill="1" applyBorder="1" applyAlignment="1">
      <alignment vertical="center" wrapText="1"/>
    </xf>
    <xf numFmtId="0" fontId="3" fillId="55" borderId="20" xfId="0" applyFont="1" applyFill="1" applyBorder="1" applyAlignment="1">
      <alignment horizontal="center" vertical="center" wrapText="1"/>
    </xf>
    <xf numFmtId="6" fontId="3" fillId="0" borderId="20" xfId="0" applyNumberFormat="1" applyFont="1" applyFill="1" applyBorder="1" applyAlignment="1">
      <alignment horizontal="center" vertical="center" wrapText="1"/>
    </xf>
    <xf numFmtId="0" fontId="129"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29" fillId="55" borderId="23" xfId="0" applyFont="1" applyFill="1" applyBorder="1" applyAlignment="1">
      <alignment vertical="center" wrapText="1"/>
    </xf>
    <xf numFmtId="0" fontId="125" fillId="55" borderId="0" xfId="0" applyFont="1" applyFill="1" applyBorder="1" applyAlignment="1">
      <alignment wrapText="1"/>
    </xf>
    <xf numFmtId="0" fontId="129" fillId="55" borderId="24" xfId="0" applyFont="1" applyFill="1" applyBorder="1" applyAlignment="1">
      <alignment vertical="center" wrapText="1"/>
    </xf>
    <xf numFmtId="0" fontId="125" fillId="55" borderId="20" xfId="0" applyFont="1" applyFill="1" applyBorder="1" applyAlignment="1">
      <alignment wrapText="1"/>
    </xf>
    <xf numFmtId="49" fontId="125" fillId="55" borderId="0" xfId="0" applyNumberFormat="1" applyFont="1" applyFill="1" applyAlignment="1">
      <alignment horizontal="center" vertical="center" wrapText="1"/>
    </xf>
    <xf numFmtId="0" fontId="125" fillId="55" borderId="0" xfId="0" applyFont="1" applyFill="1" applyAlignment="1">
      <alignment horizontal="center" vertical="center" wrapText="1"/>
    </xf>
    <xf numFmtId="186" fontId="125" fillId="55" borderId="0" xfId="0" applyNumberFormat="1" applyFont="1" applyFill="1" applyAlignment="1">
      <alignment wrapText="1"/>
    </xf>
    <xf numFmtId="49" fontId="125" fillId="55" borderId="0" xfId="0" applyNumberFormat="1" applyFont="1" applyFill="1" applyBorder="1" applyAlignment="1">
      <alignment horizontal="justify" vertical="center" wrapText="1"/>
    </xf>
    <xf numFmtId="44" fontId="125" fillId="55" borderId="0" xfId="2017" applyFont="1" applyFill="1" applyAlignment="1">
      <alignment wrapText="1"/>
    </xf>
    <xf numFmtId="10" fontId="125" fillId="55" borderId="0" xfId="0" applyNumberFormat="1" applyFont="1" applyFill="1" applyAlignment="1">
      <alignment wrapText="1"/>
    </xf>
    <xf numFmtId="0" fontId="125" fillId="55" borderId="20" xfId="0" applyFont="1" applyFill="1" applyBorder="1" applyAlignment="1">
      <alignment vertical="center" wrapText="1"/>
    </xf>
    <xf numFmtId="49" fontId="130" fillId="56" borderId="20" xfId="0" applyNumberFormat="1" applyFont="1" applyFill="1" applyBorder="1" applyAlignment="1">
      <alignment horizontal="center" vertical="center" wrapText="1"/>
    </xf>
    <xf numFmtId="0" fontId="131" fillId="55" borderId="0" xfId="0" applyFont="1" applyFill="1" applyAlignment="1">
      <alignment wrapText="1"/>
    </xf>
    <xf numFmtId="0" fontId="132" fillId="55" borderId="20" xfId="0" applyFont="1" applyFill="1" applyBorder="1" applyAlignment="1">
      <alignment horizontal="center" vertical="center" wrapText="1"/>
    </xf>
    <xf numFmtId="0" fontId="132" fillId="0" borderId="20" xfId="0" applyFont="1" applyFill="1" applyBorder="1" applyAlignment="1">
      <alignment horizontal="center" vertical="center" wrapText="1"/>
    </xf>
    <xf numFmtId="1" fontId="132" fillId="55" borderId="20" xfId="0" applyNumberFormat="1" applyFont="1" applyFill="1" applyBorder="1" applyAlignment="1">
      <alignment horizontal="center" vertical="center" wrapText="1"/>
    </xf>
    <xf numFmtId="9" fontId="132" fillId="55" borderId="20" xfId="2800" applyFont="1" applyFill="1" applyBorder="1" applyAlignment="1">
      <alignment horizontal="center" vertical="center" wrapText="1"/>
    </xf>
    <xf numFmtId="0" fontId="133" fillId="55" borderId="20" xfId="0" applyFont="1" applyFill="1" applyBorder="1" applyAlignment="1">
      <alignment horizontal="center" vertical="center" wrapText="1"/>
    </xf>
    <xf numFmtId="0" fontId="22" fillId="55" borderId="20" xfId="0" applyFont="1" applyFill="1" applyBorder="1" applyAlignment="1">
      <alignment horizontal="left" vertical="center"/>
    </xf>
    <xf numFmtId="0" fontId="134" fillId="55" borderId="0" xfId="0" applyFont="1" applyFill="1" applyBorder="1" applyAlignment="1">
      <alignment vertical="center"/>
    </xf>
    <xf numFmtId="0" fontId="135" fillId="55" borderId="0" xfId="0" applyFont="1" applyFill="1" applyAlignment="1">
      <alignment/>
    </xf>
    <xf numFmtId="0" fontId="136" fillId="55" borderId="0" xfId="0" applyFont="1" applyFill="1" applyBorder="1" applyAlignment="1">
      <alignment vertical="center"/>
    </xf>
    <xf numFmtId="0" fontId="137" fillId="55" borderId="0" xfId="0" applyFont="1" applyFill="1" applyAlignment="1">
      <alignment vertical="center"/>
    </xf>
    <xf numFmtId="0" fontId="135" fillId="55" borderId="0" xfId="0" applyFont="1" applyFill="1" applyAlignment="1">
      <alignment vertical="center"/>
    </xf>
    <xf numFmtId="0" fontId="135" fillId="55" borderId="0" xfId="0" applyFont="1" applyFill="1" applyAlignment="1">
      <alignment horizontal="justify" vertical="center"/>
    </xf>
    <xf numFmtId="0" fontId="135" fillId="55" borderId="0" xfId="0" applyFont="1" applyFill="1" applyAlignment="1">
      <alignment horizontal="left" vertical="center"/>
    </xf>
    <xf numFmtId="0" fontId="138" fillId="55" borderId="0" xfId="0" applyFont="1" applyFill="1" applyAlignment="1">
      <alignment/>
    </xf>
    <xf numFmtId="0" fontId="139" fillId="55" borderId="0" xfId="0" applyFont="1" applyFill="1" applyAlignment="1">
      <alignment/>
    </xf>
    <xf numFmtId="10" fontId="135" fillId="55" borderId="0" xfId="0" applyNumberFormat="1" applyFont="1" applyFill="1" applyAlignment="1">
      <alignment/>
    </xf>
    <xf numFmtId="0" fontId="140" fillId="55" borderId="0" xfId="0" applyFont="1" applyFill="1" applyAlignment="1">
      <alignment/>
    </xf>
    <xf numFmtId="9" fontId="138" fillId="55" borderId="0" xfId="0" applyNumberFormat="1" applyFont="1" applyFill="1" applyAlignment="1">
      <alignment/>
    </xf>
    <xf numFmtId="0" fontId="141" fillId="55" borderId="0" xfId="0" applyFont="1" applyFill="1" applyAlignment="1">
      <alignment/>
    </xf>
    <xf numFmtId="0" fontId="30" fillId="55" borderId="0" xfId="0" applyFont="1" applyFill="1" applyAlignment="1">
      <alignment horizontal="justify" vertical="center"/>
    </xf>
    <xf numFmtId="0" fontId="135" fillId="55" borderId="0" xfId="0" applyFont="1" applyFill="1" applyBorder="1" applyAlignment="1">
      <alignment/>
    </xf>
    <xf numFmtId="49" fontId="142" fillId="55" borderId="0" xfId="0" applyNumberFormat="1" applyFont="1" applyFill="1" applyBorder="1" applyAlignment="1">
      <alignment vertical="center"/>
    </xf>
    <xf numFmtId="49" fontId="142" fillId="55" borderId="0" xfId="0" applyNumberFormat="1" applyFont="1" applyFill="1" applyBorder="1" applyAlignment="1">
      <alignment horizontal="justify" vertical="center"/>
    </xf>
    <xf numFmtId="49" fontId="143" fillId="55" borderId="0" xfId="0" applyNumberFormat="1" applyFont="1" applyFill="1" applyBorder="1" applyAlignment="1">
      <alignment vertical="center"/>
    </xf>
    <xf numFmtId="49" fontId="139" fillId="55" borderId="0" xfId="0" applyNumberFormat="1" applyFont="1" applyFill="1" applyBorder="1" applyAlignment="1">
      <alignment vertical="center"/>
    </xf>
    <xf numFmtId="49" fontId="144" fillId="55" borderId="0" xfId="0" applyNumberFormat="1" applyFont="1" applyFill="1" applyBorder="1" applyAlignment="1">
      <alignment vertical="center"/>
    </xf>
    <xf numFmtId="9" fontId="143" fillId="55" borderId="0" xfId="0" applyNumberFormat="1" applyFont="1" applyFill="1" applyBorder="1" applyAlignment="1">
      <alignment vertical="center"/>
    </xf>
    <xf numFmtId="49" fontId="31" fillId="55" borderId="0" xfId="0" applyNumberFormat="1" applyFont="1" applyFill="1" applyBorder="1" applyAlignment="1">
      <alignment vertical="center"/>
    </xf>
    <xf numFmtId="49" fontId="145" fillId="55" borderId="0" xfId="0" applyNumberFormat="1" applyFont="1" applyFill="1" applyBorder="1" applyAlignment="1">
      <alignment vertical="center"/>
    </xf>
    <xf numFmtId="0" fontId="135" fillId="55" borderId="0" xfId="0" applyFont="1" applyFill="1" applyBorder="1" applyAlignment="1">
      <alignment horizontal="justify"/>
    </xf>
    <xf numFmtId="0" fontId="138" fillId="55" borderId="0" xfId="0" applyFont="1" applyFill="1" applyBorder="1" applyAlignment="1">
      <alignment/>
    </xf>
    <xf numFmtId="0" fontId="139" fillId="55" borderId="0" xfId="0" applyFont="1" applyFill="1" applyBorder="1" applyAlignment="1">
      <alignment/>
    </xf>
    <xf numFmtId="0" fontId="140" fillId="55" borderId="0" xfId="0" applyFont="1" applyFill="1" applyBorder="1" applyAlignment="1">
      <alignment/>
    </xf>
    <xf numFmtId="9" fontId="138" fillId="55" borderId="0" xfId="0" applyNumberFormat="1" applyFont="1" applyFill="1" applyBorder="1" applyAlignment="1">
      <alignment/>
    </xf>
    <xf numFmtId="49" fontId="136" fillId="55" borderId="0" xfId="0" applyNumberFormat="1" applyFont="1" applyFill="1" applyBorder="1" applyAlignment="1">
      <alignment vertical="center"/>
    </xf>
    <xf numFmtId="49" fontId="32" fillId="55" borderId="0" xfId="0" applyNumberFormat="1" applyFont="1" applyFill="1" applyBorder="1" applyAlignment="1">
      <alignment vertical="center"/>
    </xf>
    <xf numFmtId="49" fontId="146" fillId="55" borderId="0" xfId="0" applyNumberFormat="1" applyFont="1" applyFill="1" applyBorder="1" applyAlignment="1">
      <alignment horizontal="left"/>
    </xf>
    <xf numFmtId="0" fontId="137" fillId="55" borderId="0" xfId="0" applyFont="1" applyFill="1" applyBorder="1" applyAlignment="1">
      <alignment horizontal="justify" vertical="center"/>
    </xf>
    <xf numFmtId="0" fontId="135" fillId="55" borderId="0" xfId="0" applyFont="1" applyFill="1" applyAlignment="1">
      <alignment horizontal="justify"/>
    </xf>
    <xf numFmtId="0" fontId="137" fillId="55" borderId="0" xfId="0" applyFont="1" applyFill="1" applyAlignment="1">
      <alignment horizontal="justify" vertical="center"/>
    </xf>
    <xf numFmtId="0" fontId="147" fillId="55" borderId="0" xfId="0" applyFont="1" applyFill="1" applyAlignment="1">
      <alignment wrapText="1"/>
    </xf>
    <xf numFmtId="0" fontId="34" fillId="55" borderId="0" xfId="0" applyFont="1" applyFill="1" applyAlignment="1">
      <alignment wrapText="1"/>
    </xf>
    <xf numFmtId="0" fontId="30" fillId="55" borderId="0" xfId="0" applyFont="1" applyFill="1" applyBorder="1" applyAlignment="1" applyProtection="1">
      <alignment horizontal="justify" vertical="center" wrapText="1"/>
      <protection/>
    </xf>
    <xf numFmtId="0" fontId="30" fillId="55" borderId="0" xfId="0" applyFont="1" applyFill="1" applyBorder="1" applyAlignment="1" applyProtection="1">
      <alignment horizontal="left" vertical="center" wrapText="1"/>
      <protection/>
    </xf>
    <xf numFmtId="0" fontId="30" fillId="55" borderId="0" xfId="0" applyFont="1" applyFill="1" applyBorder="1" applyAlignment="1" applyProtection="1">
      <alignment horizontal="center" vertical="center" wrapText="1"/>
      <protection/>
    </xf>
    <xf numFmtId="1" fontId="30" fillId="55" borderId="0" xfId="0" applyNumberFormat="1" applyFont="1" applyFill="1" applyBorder="1" applyAlignment="1" applyProtection="1">
      <alignment horizontal="center" vertical="center" wrapText="1"/>
      <protection/>
    </xf>
    <xf numFmtId="0" fontId="35" fillId="55" borderId="0" xfId="0" applyFont="1" applyFill="1" applyBorder="1" applyAlignment="1" applyProtection="1">
      <alignment horizontal="center" vertical="center" wrapText="1"/>
      <protection/>
    </xf>
    <xf numFmtId="2" fontId="30" fillId="55" borderId="0" xfId="2800" applyNumberFormat="1" applyFont="1" applyFill="1" applyBorder="1" applyAlignment="1" applyProtection="1">
      <alignment horizontal="center" vertical="center" wrapText="1"/>
      <protection/>
    </xf>
    <xf numFmtId="2" fontId="12" fillId="55" borderId="0" xfId="2800" applyNumberFormat="1" applyFont="1" applyFill="1" applyBorder="1" applyAlignment="1" applyProtection="1">
      <alignment horizontal="center" vertical="center" wrapText="1"/>
      <protection/>
    </xf>
    <xf numFmtId="9" fontId="12" fillId="55" borderId="0" xfId="2800" applyNumberFormat="1" applyFont="1" applyFill="1" applyBorder="1" applyAlignment="1" applyProtection="1">
      <alignment horizontal="center" vertical="center" wrapText="1"/>
      <protection/>
    </xf>
    <xf numFmtId="0" fontId="12" fillId="55" borderId="0" xfId="0" applyFont="1" applyFill="1" applyBorder="1" applyAlignment="1">
      <alignment vertical="top" wrapText="1"/>
    </xf>
    <xf numFmtId="0" fontId="148" fillId="55" borderId="0" xfId="0" applyFont="1" applyFill="1" applyAlignment="1">
      <alignment vertical="center"/>
    </xf>
    <xf numFmtId="0" fontId="148" fillId="55" borderId="0" xfId="0" applyFont="1" applyFill="1" applyAlignment="1">
      <alignment horizontal="justify" vertical="center"/>
    </xf>
    <xf numFmtId="0" fontId="148" fillId="55" borderId="0" xfId="0" applyFont="1" applyFill="1" applyAlignment="1">
      <alignment horizontal="left" vertical="center"/>
    </xf>
    <xf numFmtId="0" fontId="148" fillId="55" borderId="0" xfId="0" applyFont="1" applyFill="1" applyAlignment="1">
      <alignment/>
    </xf>
    <xf numFmtId="0" fontId="149" fillId="55" borderId="0" xfId="0" applyFont="1" applyFill="1" applyAlignment="1">
      <alignment/>
    </xf>
    <xf numFmtId="0" fontId="150" fillId="55" borderId="0" xfId="0" applyFont="1" applyFill="1" applyAlignment="1">
      <alignment/>
    </xf>
    <xf numFmtId="2" fontId="148" fillId="55" borderId="0" xfId="0" applyNumberFormat="1" applyFont="1" applyFill="1" applyAlignment="1">
      <alignment/>
    </xf>
    <xf numFmtId="9" fontId="149" fillId="55" borderId="0" xfId="0" applyNumberFormat="1" applyFont="1" applyFill="1" applyAlignment="1">
      <alignment/>
    </xf>
    <xf numFmtId="0" fontId="36" fillId="55" borderId="0" xfId="0" applyFont="1" applyFill="1" applyAlignment="1">
      <alignment horizontal="justify" vertical="center"/>
    </xf>
    <xf numFmtId="49" fontId="142" fillId="55" borderId="25" xfId="0" applyNumberFormat="1" applyFont="1" applyFill="1" applyBorder="1" applyAlignment="1">
      <alignment vertical="center"/>
    </xf>
    <xf numFmtId="49" fontId="142" fillId="57" borderId="25" xfId="0" applyNumberFormat="1" applyFont="1" applyFill="1" applyBorder="1" applyAlignment="1">
      <alignment vertical="center"/>
    </xf>
    <xf numFmtId="0" fontId="135" fillId="55" borderId="26" xfId="0" applyFont="1" applyFill="1" applyBorder="1" applyAlignment="1">
      <alignment/>
    </xf>
    <xf numFmtId="0" fontId="135" fillId="58" borderId="26" xfId="0" applyFont="1" applyFill="1" applyBorder="1" applyAlignment="1">
      <alignment/>
    </xf>
    <xf numFmtId="49" fontId="142" fillId="55" borderId="26" xfId="0" applyNumberFormat="1" applyFont="1" applyFill="1" applyBorder="1" applyAlignment="1">
      <alignment vertical="center"/>
    </xf>
    <xf numFmtId="49" fontId="142" fillId="59" borderId="26" xfId="0" applyNumberFormat="1" applyFont="1" applyFill="1" applyBorder="1" applyAlignment="1">
      <alignment vertical="center"/>
    </xf>
    <xf numFmtId="0" fontId="135" fillId="60" borderId="25" xfId="0" applyFont="1" applyFill="1" applyBorder="1" applyAlignment="1" applyProtection="1">
      <alignment horizontal="center" vertical="center"/>
      <protection/>
    </xf>
    <xf numFmtId="0" fontId="135" fillId="55" borderId="25" xfId="0" applyFont="1" applyFill="1" applyBorder="1" applyAlignment="1" applyProtection="1">
      <alignment horizontal="center" vertical="center"/>
      <protection/>
    </xf>
    <xf numFmtId="0" fontId="137" fillId="30" borderId="27" xfId="0" applyFont="1" applyFill="1" applyBorder="1" applyAlignment="1" applyProtection="1">
      <alignment horizontal="left" vertical="center" wrapText="1"/>
      <protection/>
    </xf>
    <xf numFmtId="49" fontId="147" fillId="55" borderId="0" xfId="0" applyNumberFormat="1" applyFont="1" applyFill="1" applyBorder="1" applyAlignment="1">
      <alignment horizontal="left" vertical="center" wrapText="1"/>
    </xf>
    <xf numFmtId="0" fontId="137" fillId="55" borderId="0" xfId="0" applyFont="1" applyFill="1" applyBorder="1" applyAlignment="1" applyProtection="1">
      <alignment horizontal="left" vertical="center" wrapText="1"/>
      <protection/>
    </xf>
    <xf numFmtId="0" fontId="135" fillId="55" borderId="0" xfId="0" applyFont="1" applyFill="1" applyAlignment="1">
      <alignment horizontal="center"/>
    </xf>
    <xf numFmtId="0" fontId="138" fillId="0" borderId="0" xfId="0" applyFont="1" applyFill="1" applyAlignment="1">
      <alignment/>
    </xf>
    <xf numFmtId="10" fontId="151" fillId="55" borderId="0" xfId="0" applyNumberFormat="1" applyFont="1" applyFill="1" applyAlignment="1">
      <alignment wrapText="1"/>
    </xf>
    <xf numFmtId="1" fontId="151" fillId="55" borderId="0" xfId="0" applyNumberFormat="1" applyFont="1" applyFill="1" applyAlignment="1">
      <alignment/>
    </xf>
    <xf numFmtId="0" fontId="137" fillId="55" borderId="20" xfId="0" applyFont="1" applyFill="1" applyBorder="1" applyAlignment="1">
      <alignment vertical="center"/>
    </xf>
    <xf numFmtId="0" fontId="152" fillId="0" borderId="20" xfId="0" applyFont="1" applyBorder="1" applyAlignment="1">
      <alignment horizontal="justify" vertical="center" wrapText="1"/>
    </xf>
    <xf numFmtId="0" fontId="152" fillId="55" borderId="0" xfId="0" applyFont="1" applyFill="1" applyBorder="1" applyAlignment="1">
      <alignment horizontal="left" vertical="center" wrapText="1" readingOrder="1"/>
    </xf>
    <xf numFmtId="49" fontId="153" fillId="55" borderId="0" xfId="0" applyNumberFormat="1" applyFont="1" applyFill="1" applyAlignment="1">
      <alignment horizontal="justify" vertical="center" wrapText="1"/>
    </xf>
    <xf numFmtId="0" fontId="153" fillId="55" borderId="0" xfId="0" applyFont="1" applyFill="1" applyAlignment="1">
      <alignment wrapText="1"/>
    </xf>
    <xf numFmtId="0" fontId="154" fillId="60" borderId="20" xfId="0" applyFont="1" applyFill="1" applyBorder="1" applyAlignment="1" applyProtection="1">
      <alignment horizontal="center" vertical="center" wrapText="1"/>
      <protection locked="0"/>
    </xf>
    <xf numFmtId="0" fontId="154" fillId="6" borderId="20" xfId="0" applyFont="1" applyFill="1" applyBorder="1" applyAlignment="1" applyProtection="1">
      <alignment horizontal="center" vertical="center" wrapText="1"/>
      <protection locked="0"/>
    </xf>
    <xf numFmtId="49" fontId="154" fillId="60" borderId="20" xfId="0" applyNumberFormat="1" applyFont="1" applyFill="1" applyBorder="1" applyAlignment="1">
      <alignment horizontal="center" vertical="center" wrapText="1"/>
    </xf>
    <xf numFmtId="0" fontId="155" fillId="0" borderId="20" xfId="0" applyFont="1" applyBorder="1" applyAlignment="1" applyProtection="1">
      <alignment horizontal="left" vertical="center" wrapText="1"/>
      <protection/>
    </xf>
    <xf numFmtId="0" fontId="155" fillId="0" borderId="20" xfId="0" applyFont="1" applyBorder="1" applyAlignment="1" applyProtection="1">
      <alignment horizontal="center" vertical="center" wrapText="1"/>
      <protection/>
    </xf>
    <xf numFmtId="9" fontId="155" fillId="0" borderId="20" xfId="2800" applyFont="1" applyFill="1" applyBorder="1" applyAlignment="1" applyProtection="1">
      <alignment horizontal="center" vertical="center" wrapText="1"/>
      <protection/>
    </xf>
    <xf numFmtId="9" fontId="155" fillId="0" borderId="20" xfId="2800" applyNumberFormat="1" applyFont="1" applyBorder="1" applyAlignment="1" applyProtection="1">
      <alignment horizontal="center" vertical="center" wrapText="1"/>
      <protection/>
    </xf>
    <xf numFmtId="0" fontId="156" fillId="55" borderId="20" xfId="0" applyFont="1" applyFill="1" applyBorder="1" applyAlignment="1">
      <alignment horizontal="justify" vertical="center" wrapText="1"/>
    </xf>
    <xf numFmtId="0" fontId="156" fillId="55" borderId="20" xfId="0" applyFont="1" applyFill="1" applyBorder="1" applyAlignment="1">
      <alignment horizontal="justify" vertical="top" wrapText="1"/>
    </xf>
    <xf numFmtId="0" fontId="156" fillId="55" borderId="20" xfId="0" applyFont="1" applyFill="1" applyBorder="1" applyAlignment="1">
      <alignment vertical="top" wrapText="1"/>
    </xf>
    <xf numFmtId="0" fontId="156" fillId="55" borderId="20" xfId="0" applyFont="1" applyFill="1" applyBorder="1" applyAlignment="1">
      <alignment horizontal="justify" vertical="center"/>
    </xf>
    <xf numFmtId="0" fontId="155" fillId="55" borderId="20" xfId="0" applyFont="1" applyFill="1" applyBorder="1" applyAlignment="1" applyProtection="1">
      <alignment horizontal="left" vertical="center" wrapText="1"/>
      <protection/>
    </xf>
    <xf numFmtId="0" fontId="155" fillId="55" borderId="20" xfId="0" applyFont="1" applyFill="1" applyBorder="1" applyAlignment="1" applyProtection="1">
      <alignment horizontal="center" vertical="center" wrapText="1"/>
      <protection/>
    </xf>
    <xf numFmtId="1" fontId="155" fillId="55" borderId="20" xfId="0" applyNumberFormat="1" applyFont="1" applyFill="1" applyBorder="1" applyAlignment="1" applyProtection="1">
      <alignment horizontal="center" vertical="center" wrapText="1"/>
      <protection/>
    </xf>
    <xf numFmtId="1" fontId="155" fillId="0" borderId="20" xfId="0" applyNumberFormat="1" applyFont="1" applyFill="1" applyBorder="1" applyAlignment="1" applyProtection="1">
      <alignment horizontal="center" vertical="center" wrapText="1"/>
      <protection/>
    </xf>
    <xf numFmtId="10" fontId="157" fillId="55" borderId="20" xfId="2800" applyNumberFormat="1" applyFont="1" applyFill="1" applyBorder="1" applyAlignment="1" applyProtection="1">
      <alignment horizontal="justify" vertical="top" wrapText="1"/>
      <protection/>
    </xf>
    <xf numFmtId="0" fontId="155" fillId="0" borderId="20" xfId="0" applyFont="1" applyBorder="1" applyAlignment="1">
      <alignment horizontal="center" vertical="center" wrapText="1"/>
    </xf>
    <xf numFmtId="0" fontId="157" fillId="55" borderId="20" xfId="0" applyFont="1" applyFill="1" applyBorder="1" applyAlignment="1">
      <alignment horizontal="justify" vertical="top" wrapText="1"/>
    </xf>
    <xf numFmtId="0" fontId="155" fillId="0" borderId="20" xfId="0" applyFont="1" applyFill="1" applyBorder="1" applyAlignment="1" applyProtection="1">
      <alignment horizontal="center" vertical="center" wrapText="1"/>
      <protection/>
    </xf>
    <xf numFmtId="1" fontId="155" fillId="0" borderId="20" xfId="0" applyNumberFormat="1" applyFont="1" applyBorder="1" applyAlignment="1" applyProtection="1">
      <alignment horizontal="center" vertical="center" wrapText="1"/>
      <protection/>
    </xf>
    <xf numFmtId="0" fontId="157" fillId="55" borderId="20" xfId="0" applyFont="1" applyFill="1" applyBorder="1" applyAlignment="1">
      <alignment horizontal="justify" vertical="center" wrapText="1"/>
    </xf>
    <xf numFmtId="0" fontId="155" fillId="0" borderId="20" xfId="0" applyFont="1" applyFill="1" applyBorder="1" applyAlignment="1" applyProtection="1">
      <alignment horizontal="justify" vertical="center" wrapText="1"/>
      <protection/>
    </xf>
    <xf numFmtId="0" fontId="155" fillId="0" borderId="20" xfId="0" applyFont="1" applyFill="1" applyBorder="1" applyAlignment="1" applyProtection="1">
      <alignment horizontal="left" vertical="center" wrapText="1"/>
      <protection/>
    </xf>
    <xf numFmtId="0" fontId="157" fillId="55" borderId="20" xfId="0" applyFont="1" applyFill="1" applyBorder="1" applyAlignment="1">
      <alignment horizontal="left" vertical="center" wrapText="1"/>
    </xf>
    <xf numFmtId="2" fontId="155" fillId="0" borderId="20" xfId="2800" applyNumberFormat="1" applyFont="1" applyBorder="1" applyAlignment="1" applyProtection="1">
      <alignment horizontal="center" vertical="center" wrapText="1"/>
      <protection/>
    </xf>
    <xf numFmtId="10" fontId="157" fillId="55" borderId="20" xfId="2800" applyNumberFormat="1" applyFont="1" applyFill="1" applyBorder="1" applyAlignment="1" applyProtection="1">
      <alignment horizontal="justify" vertical="center" wrapText="1"/>
      <protection/>
    </xf>
    <xf numFmtId="0" fontId="155" fillId="0" borderId="20" xfId="0" applyFont="1" applyFill="1" applyBorder="1" applyAlignment="1">
      <alignment horizontal="justify" vertical="center" wrapText="1"/>
    </xf>
    <xf numFmtId="0" fontId="37" fillId="55" borderId="20" xfId="0" applyFont="1" applyFill="1" applyBorder="1" applyAlignment="1">
      <alignment horizontal="justify" vertical="center" wrapText="1"/>
    </xf>
    <xf numFmtId="49" fontId="148" fillId="55" borderId="0" xfId="0" applyNumberFormat="1" applyFont="1" applyFill="1" applyAlignment="1">
      <alignment/>
    </xf>
    <xf numFmtId="49" fontId="158" fillId="55" borderId="0" xfId="0" applyNumberFormat="1" applyFont="1" applyFill="1" applyBorder="1" applyAlignment="1">
      <alignment vertical="center"/>
    </xf>
    <xf numFmtId="49" fontId="148" fillId="55" borderId="0" xfId="0" applyNumberFormat="1" applyFont="1" applyFill="1" applyBorder="1" applyAlignment="1">
      <alignment/>
    </xf>
    <xf numFmtId="49" fontId="158" fillId="55" borderId="0" xfId="0" applyNumberFormat="1" applyFont="1" applyFill="1" applyBorder="1" applyAlignment="1">
      <alignment horizontal="left"/>
    </xf>
    <xf numFmtId="49" fontId="159" fillId="60" borderId="20" xfId="0" applyNumberFormat="1" applyFont="1" applyFill="1" applyBorder="1" applyAlignment="1" applyProtection="1">
      <alignment horizontal="center" vertical="center" wrapText="1"/>
      <protection locked="0"/>
    </xf>
    <xf numFmtId="49" fontId="160" fillId="55" borderId="20" xfId="0" applyNumberFormat="1" applyFont="1" applyFill="1" applyBorder="1" applyAlignment="1">
      <alignment horizontal="justify" vertical="top" wrapText="1"/>
    </xf>
    <xf numFmtId="49" fontId="36" fillId="55" borderId="0" xfId="0" applyNumberFormat="1" applyFont="1" applyFill="1" applyAlignment="1">
      <alignment wrapText="1"/>
    </xf>
    <xf numFmtId="0" fontId="36" fillId="55" borderId="0" xfId="0" applyFont="1" applyFill="1" applyAlignment="1">
      <alignment/>
    </xf>
    <xf numFmtId="0" fontId="155" fillId="55" borderId="20" xfId="0" applyFont="1" applyFill="1" applyBorder="1" applyAlignment="1">
      <alignment horizontal="left" vertical="center" wrapText="1"/>
    </xf>
    <xf numFmtId="1" fontId="156" fillId="55" borderId="20" xfId="2800" applyNumberFormat="1" applyFont="1" applyFill="1" applyBorder="1" applyAlignment="1" applyProtection="1">
      <alignment horizontal="center" vertical="center" wrapText="1"/>
      <protection/>
    </xf>
    <xf numFmtId="49" fontId="38" fillId="55" borderId="20" xfId="0" applyNumberFormat="1" applyFont="1" applyFill="1" applyBorder="1" applyAlignment="1">
      <alignment horizontal="justify" vertical="center" wrapText="1"/>
    </xf>
    <xf numFmtId="2" fontId="12" fillId="55" borderId="20" xfId="2800" applyNumberFormat="1" applyFont="1" applyFill="1" applyBorder="1" applyAlignment="1" applyProtection="1">
      <alignment horizontal="center" vertical="center" wrapText="1"/>
      <protection/>
    </xf>
    <xf numFmtId="0" fontId="161" fillId="0" borderId="20" xfId="0" applyFont="1" applyBorder="1" applyAlignment="1">
      <alignment horizontal="justify" vertical="center" wrapText="1"/>
    </xf>
    <xf numFmtId="0" fontId="162" fillId="0" borderId="20" xfId="0" applyFont="1" applyBorder="1" applyAlignment="1">
      <alignment horizontal="justify" vertical="center" wrapText="1"/>
    </xf>
    <xf numFmtId="0" fontId="162" fillId="0" borderId="20" xfId="0" applyFont="1" applyBorder="1" applyAlignment="1">
      <alignment horizontal="center" vertical="center" wrapText="1"/>
    </xf>
    <xf numFmtId="3" fontId="0" fillId="0" borderId="0" xfId="0" applyNumberFormat="1" applyAlignment="1">
      <alignment/>
    </xf>
    <xf numFmtId="3" fontId="162" fillId="0" borderId="20" xfId="0" applyNumberFormat="1" applyFont="1" applyBorder="1" applyAlignment="1">
      <alignment horizontal="center" vertical="center" wrapText="1"/>
    </xf>
    <xf numFmtId="9" fontId="156" fillId="55" borderId="20" xfId="2800" applyNumberFormat="1" applyFont="1" applyFill="1" applyBorder="1" applyAlignment="1" applyProtection="1">
      <alignment horizontal="center" vertical="center" wrapText="1"/>
      <protection/>
    </xf>
    <xf numFmtId="49" fontId="38" fillId="55" borderId="20" xfId="0" applyNumberFormat="1" applyFont="1" applyFill="1" applyBorder="1" applyAlignment="1">
      <alignment horizontal="justify" vertical="top" wrapText="1"/>
    </xf>
    <xf numFmtId="49" fontId="38" fillId="55" borderId="20" xfId="0" applyNumberFormat="1" applyFont="1" applyFill="1" applyBorder="1" applyAlignment="1">
      <alignment vertical="top" wrapText="1"/>
    </xf>
    <xf numFmtId="49" fontId="40" fillId="55" borderId="20" xfId="0" applyNumberFormat="1" applyFont="1" applyFill="1" applyBorder="1" applyAlignment="1">
      <alignment horizontal="justify" vertical="center" wrapText="1"/>
    </xf>
    <xf numFmtId="0" fontId="39" fillId="55" borderId="20" xfId="0" applyFont="1" applyFill="1" applyBorder="1" applyAlignment="1">
      <alignment horizontal="justify" vertical="center" wrapText="1"/>
    </xf>
    <xf numFmtId="49" fontId="39" fillId="55" borderId="20" xfId="0" applyNumberFormat="1" applyFont="1" applyFill="1" applyBorder="1" applyAlignment="1">
      <alignment horizontal="justify" vertical="top" wrapText="1"/>
    </xf>
    <xf numFmtId="49" fontId="38" fillId="55" borderId="20" xfId="0" applyNumberFormat="1" applyFont="1" applyFill="1" applyBorder="1" applyAlignment="1">
      <alignment horizontal="justify" vertical="center"/>
    </xf>
    <xf numFmtId="49" fontId="38" fillId="55" borderId="20" xfId="0" applyNumberFormat="1" applyFont="1" applyFill="1" applyBorder="1" applyAlignment="1">
      <alignment horizontal="left" vertical="center" wrapText="1"/>
    </xf>
    <xf numFmtId="49" fontId="38" fillId="55" borderId="20" xfId="2800" applyNumberFormat="1" applyFont="1" applyFill="1" applyBorder="1" applyAlignment="1" applyProtection="1">
      <alignment horizontal="justify" vertical="top" wrapText="1"/>
      <protection/>
    </xf>
    <xf numFmtId="49" fontId="39" fillId="55" borderId="20" xfId="0" applyNumberFormat="1" applyFont="1" applyFill="1" applyBorder="1" applyAlignment="1">
      <alignment horizontal="justify" vertical="center" wrapText="1"/>
    </xf>
    <xf numFmtId="49" fontId="38" fillId="0" borderId="20" xfId="0" applyNumberFormat="1" applyFont="1" applyFill="1" applyBorder="1" applyAlignment="1">
      <alignment horizontal="justify" vertical="top" wrapText="1"/>
    </xf>
    <xf numFmtId="49" fontId="36" fillId="0" borderId="20" xfId="0" applyNumberFormat="1" applyFont="1" applyFill="1" applyBorder="1" applyAlignment="1">
      <alignment horizontal="justify" vertical="center" wrapText="1"/>
    </xf>
    <xf numFmtId="49" fontId="38" fillId="0" borderId="20" xfId="0" applyNumberFormat="1" applyFont="1" applyFill="1" applyBorder="1" applyAlignment="1">
      <alignment horizontal="justify" vertical="center" wrapText="1"/>
    </xf>
    <xf numFmtId="10" fontId="138" fillId="55" borderId="0" xfId="0" applyNumberFormat="1" applyFont="1" applyFill="1" applyAlignment="1">
      <alignment/>
    </xf>
    <xf numFmtId="10" fontId="143" fillId="55" borderId="0" xfId="0" applyNumberFormat="1" applyFont="1" applyFill="1" applyBorder="1" applyAlignment="1">
      <alignment vertical="center"/>
    </xf>
    <xf numFmtId="10" fontId="138" fillId="55" borderId="0" xfId="0" applyNumberFormat="1" applyFont="1" applyFill="1" applyBorder="1" applyAlignment="1">
      <alignment/>
    </xf>
    <xf numFmtId="10" fontId="154" fillId="60" borderId="20" xfId="0" applyNumberFormat="1" applyFont="1" applyFill="1" applyBorder="1" applyAlignment="1" applyProtection="1">
      <alignment horizontal="center" vertical="center" wrapText="1"/>
      <protection locked="0"/>
    </xf>
    <xf numFmtId="49" fontId="39" fillId="55" borderId="20" xfId="0" applyNumberFormat="1" applyFont="1" applyFill="1" applyBorder="1" applyAlignment="1">
      <alignment horizontal="justify" vertical="center" wrapText="1"/>
    </xf>
    <xf numFmtId="0" fontId="127" fillId="55" borderId="0" xfId="0" applyFont="1" applyFill="1" applyBorder="1" applyAlignment="1">
      <alignment horizontal="center" vertical="center" wrapText="1"/>
    </xf>
    <xf numFmtId="9" fontId="12" fillId="55" borderId="20" xfId="2800" applyNumberFormat="1" applyFont="1" applyFill="1" applyBorder="1" applyAlignment="1" applyProtection="1">
      <alignment horizontal="center" vertical="center" wrapText="1"/>
      <protection/>
    </xf>
    <xf numFmtId="1" fontId="12" fillId="55" borderId="20" xfId="2800" applyNumberFormat="1" applyFont="1" applyFill="1" applyBorder="1" applyAlignment="1" applyProtection="1">
      <alignment horizontal="center" vertical="center" wrapText="1"/>
      <protection/>
    </xf>
    <xf numFmtId="10" fontId="12" fillId="55" borderId="20" xfId="2800" applyNumberFormat="1" applyFont="1" applyFill="1" applyBorder="1" applyAlignment="1" applyProtection="1">
      <alignment horizontal="center" vertical="center" wrapText="1"/>
      <protection/>
    </xf>
    <xf numFmtId="0" fontId="12" fillId="55" borderId="20" xfId="2800" applyNumberFormat="1" applyFont="1" applyFill="1" applyBorder="1" applyAlignment="1" applyProtection="1">
      <alignment horizontal="center" vertical="center" wrapText="1"/>
      <protection/>
    </xf>
    <xf numFmtId="2" fontId="12" fillId="55" borderId="20" xfId="0" applyNumberFormat="1" applyFont="1" applyFill="1" applyBorder="1" applyAlignment="1" applyProtection="1">
      <alignment horizontal="center" vertical="center" wrapText="1"/>
      <protection/>
    </xf>
    <xf numFmtId="49" fontId="129" fillId="55" borderId="19" xfId="0" applyNumberFormat="1" applyFont="1" applyFill="1" applyBorder="1" applyAlignment="1">
      <alignment horizontal="center" vertical="center" wrapText="1"/>
    </xf>
    <xf numFmtId="9" fontId="156" fillId="55" borderId="0" xfId="2800" applyNumberFormat="1" applyFont="1" applyFill="1" applyBorder="1" applyAlignment="1" applyProtection="1">
      <alignment horizontal="center" vertical="center" wrapText="1"/>
      <protection/>
    </xf>
    <xf numFmtId="0" fontId="22" fillId="55" borderId="0" xfId="0" applyFont="1" applyFill="1" applyBorder="1" applyAlignment="1">
      <alignment horizontal="left" vertical="center"/>
    </xf>
    <xf numFmtId="10" fontId="163" fillId="0" borderId="0" xfId="2800" applyNumberFormat="1" applyFont="1" applyFill="1" applyBorder="1" applyAlignment="1">
      <alignment horizontal="center" vertical="center" wrapText="1"/>
    </xf>
    <xf numFmtId="10" fontId="163" fillId="55" borderId="0" xfId="2800" applyNumberFormat="1" applyFont="1" applyFill="1" applyBorder="1" applyAlignment="1">
      <alignment horizontal="center" vertical="center" wrapText="1"/>
    </xf>
    <xf numFmtId="0" fontId="125" fillId="55" borderId="20" xfId="0" applyFont="1" applyFill="1" applyBorder="1" applyAlignment="1">
      <alignment horizontal="center" wrapText="1"/>
    </xf>
    <xf numFmtId="49" fontId="130" fillId="56" borderId="28" xfId="0" applyNumberFormat="1" applyFont="1" applyFill="1" applyBorder="1" applyAlignment="1">
      <alignment horizontal="center" vertical="center" wrapText="1"/>
    </xf>
    <xf numFmtId="0" fontId="129" fillId="55" borderId="28" xfId="0" applyFont="1" applyFill="1" applyBorder="1" applyAlignment="1">
      <alignment vertical="center" wrapText="1"/>
    </xf>
    <xf numFmtId="0" fontId="129" fillId="55" borderId="23" xfId="0" applyFont="1" applyFill="1" applyBorder="1" applyAlignment="1">
      <alignment horizontal="justify" vertical="center" wrapText="1"/>
    </xf>
    <xf numFmtId="49" fontId="127" fillId="55" borderId="20" xfId="0" applyNumberFormat="1" applyFont="1" applyFill="1" applyBorder="1" applyAlignment="1">
      <alignment horizontal="center" vertical="center" wrapText="1"/>
    </xf>
    <xf numFmtId="9" fontId="125" fillId="55" borderId="20" xfId="2800" applyFont="1" applyFill="1" applyBorder="1" applyAlignment="1">
      <alignment wrapText="1"/>
    </xf>
    <xf numFmtId="0" fontId="125" fillId="0" borderId="20" xfId="0" applyFont="1" applyFill="1" applyBorder="1" applyAlignment="1">
      <alignment wrapText="1"/>
    </xf>
    <xf numFmtId="49" fontId="127" fillId="55" borderId="20" xfId="0" applyNumberFormat="1" applyFont="1" applyFill="1" applyBorder="1" applyAlignment="1">
      <alignment vertical="center" wrapText="1"/>
    </xf>
    <xf numFmtId="0" fontId="128" fillId="55" borderId="20" xfId="0" applyFont="1" applyFill="1" applyBorder="1" applyAlignment="1">
      <alignment horizontal="justify" wrapText="1"/>
    </xf>
    <xf numFmtId="9" fontId="129" fillId="0" borderId="20" xfId="2800" applyFont="1" applyFill="1" applyBorder="1" applyAlignment="1">
      <alignment horizontal="center" vertical="center" wrapText="1"/>
    </xf>
    <xf numFmtId="0" fontId="129" fillId="0" borderId="20" xfId="0" applyFont="1" applyFill="1" applyBorder="1" applyAlignment="1">
      <alignment horizontal="left" vertical="center" wrapText="1"/>
    </xf>
    <xf numFmtId="1" fontId="12" fillId="0" borderId="20" xfId="2800" applyNumberFormat="1" applyFont="1" applyFill="1" applyBorder="1" applyAlignment="1" applyProtection="1">
      <alignment horizontal="center" vertical="center" wrapText="1"/>
      <protection/>
    </xf>
    <xf numFmtId="9" fontId="156" fillId="0" borderId="20" xfId="0" applyNumberFormat="1" applyFont="1" applyFill="1" applyBorder="1" applyAlignment="1">
      <alignment horizontal="center" vertical="center" wrapText="1"/>
    </xf>
    <xf numFmtId="9" fontId="156" fillId="0" borderId="20" xfId="2800" applyNumberFormat="1" applyFont="1" applyFill="1" applyBorder="1" applyAlignment="1" applyProtection="1">
      <alignment horizontal="center" vertical="center" wrapText="1"/>
      <protection/>
    </xf>
    <xf numFmtId="10" fontId="156" fillId="0" borderId="20" xfId="2800" applyNumberFormat="1" applyFont="1" applyFill="1" applyBorder="1" applyAlignment="1" applyProtection="1">
      <alignment horizontal="center" vertical="center" wrapText="1"/>
      <protection/>
    </xf>
    <xf numFmtId="189" fontId="156" fillId="0" borderId="20" xfId="2800" applyNumberFormat="1" applyFont="1" applyFill="1" applyBorder="1" applyAlignment="1" applyProtection="1">
      <alignment horizontal="center" vertical="center" wrapText="1"/>
      <protection/>
    </xf>
    <xf numFmtId="0" fontId="156" fillId="0" borderId="20" xfId="2800" applyNumberFormat="1" applyFont="1" applyFill="1" applyBorder="1" applyAlignment="1" applyProtection="1">
      <alignment horizontal="center" vertical="center" wrapText="1"/>
      <protection/>
    </xf>
    <xf numFmtId="1" fontId="156" fillId="0" borderId="20" xfId="2800" applyNumberFormat="1" applyFont="1" applyFill="1" applyBorder="1" applyAlignment="1" applyProtection="1">
      <alignment horizontal="center" vertical="center" wrapText="1"/>
      <protection/>
    </xf>
    <xf numFmtId="1" fontId="156" fillId="0" borderId="20" xfId="0" applyNumberFormat="1" applyFont="1" applyFill="1" applyBorder="1" applyAlignment="1" applyProtection="1">
      <alignment horizontal="center" vertical="center" wrapText="1"/>
      <protection/>
    </xf>
    <xf numFmtId="2" fontId="141" fillId="0" borderId="20" xfId="2800" applyNumberFormat="1" applyFont="1" applyFill="1" applyBorder="1" applyAlignment="1" applyProtection="1">
      <alignment horizontal="center" vertical="center" wrapText="1"/>
      <protection/>
    </xf>
    <xf numFmtId="2" fontId="156" fillId="0" borderId="20" xfId="2800" applyNumberFormat="1" applyFont="1" applyFill="1" applyBorder="1" applyAlignment="1" applyProtection="1">
      <alignment horizontal="center" vertical="center" wrapText="1"/>
      <protection/>
    </xf>
    <xf numFmtId="49" fontId="164" fillId="56" borderId="20" xfId="0" applyNumberFormat="1" applyFont="1" applyFill="1" applyBorder="1" applyAlignment="1">
      <alignment horizontal="center" vertical="center" wrapText="1"/>
    </xf>
    <xf numFmtId="0" fontId="164" fillId="56" borderId="20" xfId="0" applyFont="1" applyFill="1" applyBorder="1" applyAlignment="1">
      <alignment horizontal="center" vertical="center" wrapText="1"/>
    </xf>
    <xf numFmtId="0" fontId="164" fillId="61" borderId="20" xfId="0" applyFont="1" applyFill="1" applyBorder="1" applyAlignment="1">
      <alignment horizontal="center" vertical="center" wrapText="1"/>
    </xf>
    <xf numFmtId="0" fontId="165" fillId="61" borderId="20" xfId="0" applyFont="1" applyFill="1" applyBorder="1" applyAlignment="1">
      <alignment horizontal="center" vertical="center" wrapText="1"/>
    </xf>
    <xf numFmtId="186" fontId="166" fillId="21" borderId="20" xfId="0" applyNumberFormat="1" applyFont="1" applyFill="1" applyBorder="1" applyAlignment="1">
      <alignment horizontal="center" vertical="center" wrapText="1"/>
    </xf>
    <xf numFmtId="0" fontId="167" fillId="62" borderId="20" xfId="0" applyFont="1" applyFill="1" applyBorder="1" applyAlignment="1">
      <alignment horizontal="justify" vertical="center" wrapText="1"/>
    </xf>
    <xf numFmtId="0" fontId="167" fillId="62" borderId="20" xfId="0" applyFont="1" applyFill="1" applyBorder="1" applyAlignment="1">
      <alignment horizontal="center" vertical="center" wrapText="1"/>
    </xf>
    <xf numFmtId="0" fontId="129" fillId="55" borderId="20" xfId="0" applyFont="1" applyFill="1" applyBorder="1" applyAlignment="1">
      <alignment horizontal="justify" vertical="center" wrapText="1"/>
    </xf>
    <xf numFmtId="0" fontId="138" fillId="58" borderId="0" xfId="0" applyFont="1" applyFill="1" applyAlignment="1">
      <alignment/>
    </xf>
    <xf numFmtId="49" fontId="143" fillId="58" borderId="0" xfId="0" applyNumberFormat="1" applyFont="1" applyFill="1" applyBorder="1" applyAlignment="1">
      <alignment vertical="center"/>
    </xf>
    <xf numFmtId="0" fontId="138" fillId="58" borderId="0" xfId="0" applyFont="1" applyFill="1" applyBorder="1" applyAlignment="1">
      <alignment/>
    </xf>
    <xf numFmtId="0" fontId="154" fillId="58" borderId="20" xfId="0" applyFont="1" applyFill="1" applyBorder="1" applyAlignment="1" applyProtection="1">
      <alignment horizontal="center" vertical="center" wrapText="1"/>
      <protection locked="0"/>
    </xf>
    <xf numFmtId="0" fontId="154" fillId="63" borderId="20" xfId="0" applyFont="1" applyFill="1" applyBorder="1" applyAlignment="1" applyProtection="1">
      <alignment horizontal="center" vertical="center" wrapText="1"/>
      <protection locked="0"/>
    </xf>
    <xf numFmtId="189" fontId="155" fillId="0" borderId="20" xfId="2800" applyNumberFormat="1" applyFont="1" applyFill="1" applyBorder="1" applyAlignment="1" applyProtection="1">
      <alignment horizontal="center" vertical="center" wrapText="1"/>
      <protection/>
    </xf>
    <xf numFmtId="9" fontId="163" fillId="0" borderId="20" xfId="2800" applyFont="1" applyFill="1" applyBorder="1" applyAlignment="1">
      <alignment horizontal="center" vertical="center" wrapText="1"/>
    </xf>
    <xf numFmtId="189" fontId="163" fillId="0" borderId="20" xfId="2800" applyNumberFormat="1" applyFont="1" applyFill="1" applyBorder="1" applyAlignment="1">
      <alignment horizontal="center" vertical="center" wrapText="1"/>
    </xf>
    <xf numFmtId="9" fontId="163" fillId="0" borderId="20" xfId="2800" applyNumberFormat="1" applyFont="1" applyFill="1" applyBorder="1" applyAlignment="1">
      <alignment horizontal="center" vertical="center" wrapText="1"/>
    </xf>
    <xf numFmtId="1" fontId="163" fillId="0" borderId="20" xfId="2800" applyNumberFormat="1" applyFont="1" applyFill="1" applyBorder="1" applyAlignment="1">
      <alignment horizontal="center" vertical="center" wrapText="1"/>
    </xf>
    <xf numFmtId="9" fontId="141" fillId="0" borderId="20" xfId="2800" applyFont="1" applyFill="1" applyBorder="1" applyAlignment="1">
      <alignment horizontal="center" vertical="center" wrapText="1"/>
    </xf>
    <xf numFmtId="9" fontId="3" fillId="0" borderId="20" xfId="2800" applyNumberFormat="1" applyFont="1" applyFill="1" applyBorder="1" applyAlignment="1">
      <alignment horizontal="center" vertical="center" wrapText="1"/>
    </xf>
    <xf numFmtId="9" fontId="125" fillId="0" borderId="20" xfId="2800" applyNumberFormat="1" applyFont="1" applyFill="1" applyBorder="1" applyAlignment="1" applyProtection="1">
      <alignment horizontal="center" vertical="center" wrapText="1"/>
      <protection/>
    </xf>
    <xf numFmtId="0" fontId="137" fillId="55" borderId="20" xfId="0" applyFont="1" applyFill="1" applyBorder="1" applyAlignment="1" applyProtection="1">
      <alignment horizontal="left" vertical="center" wrapText="1"/>
      <protection/>
    </xf>
    <xf numFmtId="0" fontId="137" fillId="0" borderId="20" xfId="0" applyFont="1" applyBorder="1" applyAlignment="1" applyProtection="1">
      <alignment horizontal="left" vertical="center" wrapText="1"/>
      <protection/>
    </xf>
    <xf numFmtId="0" fontId="137" fillId="0" borderId="20" xfId="0" applyFont="1" applyBorder="1" applyAlignment="1" applyProtection="1">
      <alignment horizontal="center" vertical="center" wrapText="1"/>
      <protection/>
    </xf>
    <xf numFmtId="0" fontId="137" fillId="0" borderId="20" xfId="0" applyFont="1" applyFill="1" applyBorder="1" applyAlignment="1" applyProtection="1">
      <alignment horizontal="center" vertical="center" wrapText="1"/>
      <protection/>
    </xf>
    <xf numFmtId="1" fontId="137" fillId="0" borderId="20" xfId="0" applyNumberFormat="1" applyFont="1" applyBorder="1" applyAlignment="1" applyProtection="1">
      <alignment horizontal="center" vertical="center" wrapText="1"/>
      <protection/>
    </xf>
    <xf numFmtId="1" fontId="137" fillId="55" borderId="27" xfId="0" applyNumberFormat="1" applyFont="1" applyFill="1" applyBorder="1" applyAlignment="1" applyProtection="1">
      <alignment horizontal="left" vertical="center" wrapText="1"/>
      <protection/>
    </xf>
    <xf numFmtId="9" fontId="155" fillId="0" borderId="29" xfId="2800" applyNumberFormat="1" applyFont="1" applyBorder="1" applyAlignment="1" applyProtection="1">
      <alignment horizontal="center" vertical="center" wrapText="1"/>
      <protection/>
    </xf>
    <xf numFmtId="0" fontId="140" fillId="55" borderId="20" xfId="0" applyFont="1" applyFill="1" applyBorder="1" applyAlignment="1">
      <alignment/>
    </xf>
    <xf numFmtId="0" fontId="30" fillId="0" borderId="20" xfId="0" applyFont="1" applyFill="1" applyBorder="1" applyAlignment="1" applyProtection="1">
      <alignment horizontal="justify" vertical="center" wrapText="1"/>
      <protection/>
    </xf>
    <xf numFmtId="0" fontId="137" fillId="0" borderId="20" xfId="0" applyFont="1" applyFill="1" applyBorder="1" applyAlignment="1" applyProtection="1">
      <alignment horizontal="justify" vertical="center" wrapText="1"/>
      <protection/>
    </xf>
    <xf numFmtId="9" fontId="156" fillId="0" borderId="20" xfId="2800" applyFont="1" applyFill="1" applyBorder="1" applyAlignment="1" applyProtection="1">
      <alignment horizontal="center" vertical="center" wrapText="1"/>
      <protection/>
    </xf>
    <xf numFmtId="49" fontId="143" fillId="0" borderId="0" xfId="0" applyNumberFormat="1" applyFont="1" applyFill="1" applyBorder="1" applyAlignment="1">
      <alignment vertical="center"/>
    </xf>
    <xf numFmtId="0" fontId="138" fillId="0" borderId="0" xfId="0" applyFont="1" applyFill="1" applyBorder="1" applyAlignment="1">
      <alignment/>
    </xf>
    <xf numFmtId="2" fontId="12" fillId="0" borderId="0" xfId="2800" applyNumberFormat="1" applyFont="1" applyFill="1" applyBorder="1" applyAlignment="1" applyProtection="1">
      <alignment horizontal="center" vertical="center" wrapText="1"/>
      <protection/>
    </xf>
    <xf numFmtId="2" fontId="148" fillId="0" borderId="0" xfId="0" applyNumberFormat="1" applyFont="1" applyFill="1" applyAlignment="1">
      <alignment/>
    </xf>
    <xf numFmtId="9" fontId="129" fillId="0" borderId="20" xfId="2800" applyNumberFormat="1" applyFont="1" applyFill="1" applyBorder="1" applyAlignment="1">
      <alignment horizontal="center" vertical="center" wrapText="1"/>
    </xf>
    <xf numFmtId="9" fontId="3" fillId="0" borderId="20" xfId="2800"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1" fontId="3" fillId="0" borderId="20" xfId="2800" applyNumberFormat="1" applyFont="1" applyFill="1" applyBorder="1" applyAlignment="1">
      <alignment horizontal="center" vertical="center" wrapText="1"/>
    </xf>
    <xf numFmtId="0" fontId="168" fillId="55" borderId="0" xfId="0" applyFont="1" applyFill="1" applyAlignment="1">
      <alignment/>
    </xf>
    <xf numFmtId="0" fontId="155" fillId="0" borderId="20" xfId="2373" applyFont="1" applyFill="1" applyBorder="1" applyAlignment="1">
      <alignment vertical="center" wrapText="1"/>
      <protection/>
    </xf>
    <xf numFmtId="0" fontId="155" fillId="0" borderId="29" xfId="0" applyFont="1" applyBorder="1" applyAlignment="1" applyProtection="1">
      <alignment horizontal="justify" vertical="center" wrapText="1"/>
      <protection/>
    </xf>
    <xf numFmtId="0" fontId="169" fillId="0" borderId="29" xfId="0" applyFont="1" applyFill="1" applyBorder="1" applyAlignment="1" applyProtection="1">
      <alignment horizontal="justify" vertical="center" wrapText="1"/>
      <protection/>
    </xf>
    <xf numFmtId="0" fontId="155" fillId="55" borderId="29" xfId="0" applyFont="1" applyFill="1" applyBorder="1" applyAlignment="1" applyProtection="1">
      <alignment horizontal="justify" vertical="center" wrapText="1"/>
      <protection/>
    </xf>
    <xf numFmtId="0" fontId="155" fillId="0" borderId="29" xfId="0" applyFont="1" applyBorder="1" applyAlignment="1">
      <alignment horizontal="justify" vertical="center" wrapText="1"/>
    </xf>
    <xf numFmtId="0" fontId="155" fillId="0" borderId="29" xfId="0" applyFont="1" applyFill="1" applyBorder="1" applyAlignment="1" applyProtection="1">
      <alignment horizontal="justify" vertical="center" wrapText="1"/>
      <protection/>
    </xf>
    <xf numFmtId="0" fontId="137" fillId="55" borderId="29" xfId="0" applyFont="1" applyFill="1" applyBorder="1" applyAlignment="1">
      <alignment vertical="center"/>
    </xf>
    <xf numFmtId="49" fontId="134" fillId="55" borderId="20" xfId="0" applyNumberFormat="1" applyFont="1" applyFill="1" applyBorder="1" applyAlignment="1">
      <alignment vertical="center"/>
    </xf>
    <xf numFmtId="49" fontId="142" fillId="55" borderId="20" xfId="0" applyNumberFormat="1" applyFont="1" applyFill="1" applyBorder="1" applyAlignment="1">
      <alignment vertical="center"/>
    </xf>
    <xf numFmtId="0" fontId="155" fillId="55" borderId="20" xfId="2373" applyFont="1" applyFill="1" applyBorder="1" applyAlignment="1">
      <alignment vertical="center" wrapText="1"/>
      <protection/>
    </xf>
    <xf numFmtId="0" fontId="30" fillId="55" borderId="20" xfId="2373" applyFont="1" applyFill="1" applyBorder="1" applyAlignment="1">
      <alignment vertical="center" wrapText="1"/>
      <protection/>
    </xf>
    <xf numFmtId="0" fontId="148" fillId="55" borderId="20" xfId="0" applyFont="1" applyFill="1" applyBorder="1" applyAlignment="1">
      <alignment vertical="center"/>
    </xf>
    <xf numFmtId="49" fontId="147" fillId="55" borderId="20" xfId="0" applyNumberFormat="1" applyFont="1" applyFill="1" applyBorder="1" applyAlignment="1">
      <alignment vertical="center"/>
    </xf>
    <xf numFmtId="49" fontId="147" fillId="55" borderId="20" xfId="0" applyNumberFormat="1" applyFont="1" applyFill="1" applyBorder="1" applyAlignment="1">
      <alignment horizontal="left" vertical="center" wrapText="1"/>
    </xf>
    <xf numFmtId="49" fontId="145" fillId="55" borderId="19" xfId="0" applyNumberFormat="1" applyFont="1" applyFill="1" applyBorder="1" applyAlignment="1">
      <alignment vertical="center"/>
    </xf>
    <xf numFmtId="0" fontId="170" fillId="56" borderId="20" xfId="0" applyFont="1" applyFill="1" applyBorder="1" applyAlignment="1">
      <alignment horizontal="center" vertical="center" wrapText="1"/>
    </xf>
    <xf numFmtId="0" fontId="129" fillId="55" borderId="20" xfId="0" applyFont="1" applyFill="1" applyBorder="1" applyAlignment="1">
      <alignment horizontal="left" vertical="center" wrapText="1"/>
    </xf>
    <xf numFmtId="49" fontId="127" fillId="55" borderId="25" xfId="0" applyNumberFormat="1" applyFont="1" applyFill="1" applyBorder="1" applyAlignment="1">
      <alignment vertical="center" wrapText="1"/>
    </xf>
    <xf numFmtId="0" fontId="125" fillId="55" borderId="26" xfId="0" applyFont="1" applyFill="1" applyBorder="1" applyAlignment="1">
      <alignment wrapText="1"/>
    </xf>
    <xf numFmtId="49" fontId="127" fillId="55" borderId="26" xfId="0" applyNumberFormat="1" applyFont="1" applyFill="1" applyBorder="1" applyAlignment="1">
      <alignment vertical="center" wrapText="1"/>
    </xf>
    <xf numFmtId="1" fontId="138" fillId="0" borderId="0" xfId="0" applyNumberFormat="1" applyFont="1" applyFill="1" applyAlignment="1">
      <alignment/>
    </xf>
    <xf numFmtId="0" fontId="154" fillId="64" borderId="20" xfId="0" applyFont="1" applyFill="1" applyBorder="1" applyAlignment="1" applyProtection="1">
      <alignment horizontal="center" vertical="center" wrapText="1"/>
      <protection locked="0"/>
    </xf>
    <xf numFmtId="0" fontId="43" fillId="6" borderId="20" xfId="0" applyFont="1" applyFill="1" applyBorder="1" applyAlignment="1">
      <alignment horizontal="justify" vertical="center" wrapText="1"/>
    </xf>
    <xf numFmtId="0" fontId="43" fillId="6" borderId="20" xfId="0" applyFont="1" applyFill="1" applyBorder="1" applyAlignment="1">
      <alignment horizontal="justify" vertical="top" wrapText="1"/>
    </xf>
    <xf numFmtId="0" fontId="43" fillId="6" borderId="20" xfId="0" applyFont="1" applyFill="1" applyBorder="1" applyAlignment="1">
      <alignment horizontal="justify" vertical="center" wrapText="1"/>
    </xf>
    <xf numFmtId="1" fontId="141" fillId="0" borderId="20" xfId="2800" applyNumberFormat="1" applyFont="1" applyFill="1" applyBorder="1" applyAlignment="1">
      <alignment horizontal="center" vertical="center" wrapText="1"/>
    </xf>
    <xf numFmtId="0" fontId="138" fillId="12" borderId="0" xfId="0" applyFont="1" applyFill="1" applyAlignment="1">
      <alignment/>
    </xf>
    <xf numFmtId="49" fontId="143" fillId="12" borderId="0" xfId="0" applyNumberFormat="1" applyFont="1" applyFill="1" applyBorder="1" applyAlignment="1">
      <alignment vertical="center"/>
    </xf>
    <xf numFmtId="0" fontId="138" fillId="12" borderId="0" xfId="0" applyFont="1" applyFill="1" applyBorder="1" applyAlignment="1">
      <alignment/>
    </xf>
    <xf numFmtId="0" fontId="154" fillId="12" borderId="20" xfId="0" applyFont="1" applyFill="1" applyBorder="1" applyAlignment="1" applyProtection="1">
      <alignment horizontal="center" vertical="center" wrapText="1"/>
      <protection locked="0"/>
    </xf>
    <xf numFmtId="9" fontId="156" fillId="12" borderId="20" xfId="2800" applyNumberFormat="1" applyFont="1" applyFill="1" applyBorder="1" applyAlignment="1" applyProtection="1">
      <alignment horizontal="center" vertical="center" wrapText="1"/>
      <protection/>
    </xf>
    <xf numFmtId="1" fontId="156" fillId="12" borderId="20" xfId="2800" applyNumberFormat="1" applyFont="1" applyFill="1" applyBorder="1" applyAlignment="1" applyProtection="1">
      <alignment horizontal="center" vertical="center" wrapText="1"/>
      <protection/>
    </xf>
    <xf numFmtId="0" fontId="156" fillId="12" borderId="20" xfId="2800" applyNumberFormat="1" applyFont="1" applyFill="1" applyBorder="1" applyAlignment="1" applyProtection="1">
      <alignment horizontal="center" vertical="center" wrapText="1"/>
      <protection/>
    </xf>
    <xf numFmtId="2" fontId="141" fillId="12" borderId="20" xfId="2800" applyNumberFormat="1" applyFont="1" applyFill="1" applyBorder="1" applyAlignment="1" applyProtection="1">
      <alignment horizontal="center" vertical="center" wrapText="1"/>
      <protection/>
    </xf>
    <xf numFmtId="2" fontId="12" fillId="12" borderId="0" xfId="2800" applyNumberFormat="1" applyFont="1" applyFill="1" applyBorder="1" applyAlignment="1" applyProtection="1">
      <alignment horizontal="center" vertical="center" wrapText="1"/>
      <protection/>
    </xf>
    <xf numFmtId="2" fontId="148" fillId="12" borderId="0" xfId="0" applyNumberFormat="1" applyFont="1" applyFill="1" applyAlignment="1">
      <alignment/>
    </xf>
    <xf numFmtId="0" fontId="36" fillId="12" borderId="0" xfId="0" applyFont="1" applyFill="1" applyAlignment="1">
      <alignment/>
    </xf>
    <xf numFmtId="1" fontId="156" fillId="12" borderId="20" xfId="0" applyNumberFormat="1" applyFont="1" applyFill="1" applyBorder="1" applyAlignment="1" applyProtection="1">
      <alignment horizontal="center" vertical="center" wrapText="1"/>
      <protection/>
    </xf>
    <xf numFmtId="189" fontId="95" fillId="12" borderId="20" xfId="2800" applyNumberFormat="1" applyFont="1" applyFill="1" applyBorder="1" applyAlignment="1">
      <alignment horizontal="center" vertical="center"/>
    </xf>
    <xf numFmtId="189" fontId="0" fillId="12" borderId="20" xfId="2800" applyNumberFormat="1" applyFont="1" applyFill="1" applyBorder="1" applyAlignment="1">
      <alignment horizontal="center" vertical="center"/>
    </xf>
    <xf numFmtId="189" fontId="156" fillId="12" borderId="20" xfId="2800" applyNumberFormat="1" applyFont="1" applyFill="1" applyBorder="1" applyAlignment="1" applyProtection="1">
      <alignment horizontal="center" vertical="center" wrapText="1"/>
      <protection/>
    </xf>
    <xf numFmtId="9" fontId="0" fillId="12" borderId="20" xfId="0" applyNumberFormat="1" applyFill="1" applyBorder="1" applyAlignment="1">
      <alignment horizontal="center" vertical="center"/>
    </xf>
    <xf numFmtId="189" fontId="95" fillId="0" borderId="20" xfId="2800" applyNumberFormat="1" applyFont="1" applyFill="1" applyBorder="1" applyAlignment="1">
      <alignment horizontal="center" vertical="center"/>
    </xf>
    <xf numFmtId="189" fontId="0" fillId="0" borderId="20" xfId="2800" applyNumberFormat="1" applyFont="1" applyFill="1" applyBorder="1" applyAlignment="1">
      <alignment horizontal="center" vertical="center"/>
    </xf>
    <xf numFmtId="0" fontId="141" fillId="0" borderId="20" xfId="2800" applyNumberFormat="1" applyFont="1" applyFill="1" applyBorder="1" applyAlignment="1" applyProtection="1">
      <alignment horizontal="center" vertical="center" wrapText="1"/>
      <protection/>
    </xf>
    <xf numFmtId="2" fontId="156" fillId="0" borderId="20" xfId="0" applyNumberFormat="1" applyFont="1" applyFill="1" applyBorder="1" applyAlignment="1" applyProtection="1">
      <alignment horizontal="center" vertical="center" wrapText="1"/>
      <protection/>
    </xf>
    <xf numFmtId="1" fontId="141" fillId="0" borderId="20" xfId="0" applyNumberFormat="1" applyFont="1" applyFill="1" applyBorder="1" applyAlignment="1" applyProtection="1">
      <alignment horizontal="center" vertical="center" wrapText="1"/>
      <protection/>
    </xf>
    <xf numFmtId="1" fontId="141" fillId="0" borderId="20" xfId="2800" applyNumberFormat="1" applyFont="1" applyFill="1" applyBorder="1" applyAlignment="1" applyProtection="1">
      <alignment horizontal="center" vertical="center" wrapText="1"/>
      <protection/>
    </xf>
    <xf numFmtId="1" fontId="156" fillId="0" borderId="20" xfId="1731" applyNumberFormat="1" applyFont="1" applyFill="1" applyBorder="1" applyAlignment="1" applyProtection="1">
      <alignment horizontal="center" vertical="center" wrapText="1"/>
      <protection/>
    </xf>
    <xf numFmtId="1" fontId="129" fillId="0" borderId="20" xfId="2800" applyNumberFormat="1" applyFont="1" applyFill="1" applyBorder="1" applyAlignment="1">
      <alignment horizontal="center" vertical="center" wrapText="1"/>
    </xf>
    <xf numFmtId="1" fontId="125" fillId="0" borderId="20" xfId="2800" applyNumberFormat="1" applyFont="1" applyFill="1" applyBorder="1" applyAlignment="1">
      <alignment horizontal="center" vertical="center" wrapText="1"/>
    </xf>
    <xf numFmtId="9" fontId="171" fillId="0" borderId="20" xfId="2800" applyFont="1" applyFill="1" applyBorder="1" applyAlignment="1" applyProtection="1">
      <alignment horizontal="center" vertical="center" wrapText="1"/>
      <protection/>
    </xf>
    <xf numFmtId="9" fontId="155" fillId="0" borderId="20" xfId="2800" applyNumberFormat="1" applyFont="1" applyFill="1" applyBorder="1" applyAlignment="1" applyProtection="1">
      <alignment horizontal="center" vertical="center" wrapText="1"/>
      <protection/>
    </xf>
    <xf numFmtId="10" fontId="155" fillId="0" borderId="20" xfId="2800" applyNumberFormat="1" applyFont="1" applyFill="1" applyBorder="1" applyAlignment="1" applyProtection="1">
      <alignment horizontal="center" vertical="center" wrapText="1"/>
      <protection/>
    </xf>
    <xf numFmtId="10" fontId="171" fillId="0" borderId="20" xfId="2800" applyNumberFormat="1" applyFont="1" applyFill="1" applyBorder="1" applyAlignment="1" applyProtection="1">
      <alignment horizontal="center" vertical="center" wrapText="1"/>
      <protection/>
    </xf>
    <xf numFmtId="9" fontId="171" fillId="0" borderId="20" xfId="2800" applyNumberFormat="1" applyFont="1" applyFill="1" applyBorder="1" applyAlignment="1" applyProtection="1">
      <alignment horizontal="center" vertical="center" wrapText="1"/>
      <protection/>
    </xf>
    <xf numFmtId="0" fontId="140" fillId="0" borderId="20" xfId="0" applyFont="1" applyFill="1" applyBorder="1" applyAlignment="1" applyProtection="1">
      <alignment horizontal="center" vertical="center" wrapText="1"/>
      <protection/>
    </xf>
    <xf numFmtId="1" fontId="140" fillId="0" borderId="20" xfId="0" applyNumberFormat="1" applyFont="1" applyFill="1" applyBorder="1" applyAlignment="1" applyProtection="1">
      <alignment horizontal="center" vertical="center" wrapText="1"/>
      <protection/>
    </xf>
    <xf numFmtId="0" fontId="171" fillId="0" borderId="20" xfId="0" applyFont="1" applyFill="1" applyBorder="1" applyAlignment="1" applyProtection="1">
      <alignment horizontal="center" vertical="center" wrapText="1"/>
      <protection/>
    </xf>
    <xf numFmtId="1" fontId="140" fillId="0" borderId="19" xfId="0" applyNumberFormat="1" applyFont="1" applyFill="1" applyBorder="1" applyAlignment="1" applyProtection="1">
      <alignment horizontal="center" vertical="center" wrapText="1"/>
      <protection/>
    </xf>
    <xf numFmtId="9" fontId="155" fillId="0" borderId="19" xfId="2800" applyFont="1" applyFill="1" applyBorder="1" applyAlignment="1" applyProtection="1">
      <alignment horizontal="center" vertical="center" wrapText="1"/>
      <protection/>
    </xf>
    <xf numFmtId="9" fontId="171" fillId="0" borderId="23" xfId="2800" applyFont="1" applyFill="1" applyBorder="1" applyAlignment="1" applyProtection="1">
      <alignment horizontal="center" vertical="center" wrapText="1"/>
      <protection/>
    </xf>
    <xf numFmtId="0" fontId="172" fillId="0" borderId="20" xfId="0" applyFont="1" applyFill="1" applyBorder="1" applyAlignment="1" applyProtection="1">
      <alignment horizontal="center" vertical="center" wrapText="1"/>
      <protection/>
    </xf>
    <xf numFmtId="3" fontId="171" fillId="0" borderId="20" xfId="2800" applyNumberFormat="1" applyFont="1" applyFill="1" applyBorder="1" applyAlignment="1" applyProtection="1">
      <alignment horizontal="center" vertical="center" wrapText="1"/>
      <protection/>
    </xf>
    <xf numFmtId="10" fontId="171" fillId="0" borderId="20" xfId="0" applyNumberFormat="1" applyFont="1" applyFill="1" applyBorder="1" applyAlignment="1" applyProtection="1">
      <alignment horizontal="center" vertical="center" wrapText="1"/>
      <protection/>
    </xf>
    <xf numFmtId="1" fontId="171" fillId="0" borderId="20" xfId="0" applyNumberFormat="1" applyFont="1" applyFill="1" applyBorder="1" applyAlignment="1" applyProtection="1">
      <alignment horizontal="center" vertical="center" wrapText="1"/>
      <protection/>
    </xf>
    <xf numFmtId="1" fontId="155" fillId="0" borderId="20" xfId="2800" applyNumberFormat="1" applyFont="1" applyFill="1" applyBorder="1" applyAlignment="1" applyProtection="1">
      <alignment horizontal="center" vertical="center" wrapText="1"/>
      <protection/>
    </xf>
    <xf numFmtId="3" fontId="172" fillId="0" borderId="20" xfId="2800" applyNumberFormat="1" applyFont="1" applyFill="1" applyBorder="1" applyAlignment="1" applyProtection="1">
      <alignment horizontal="center" vertical="center" wrapText="1"/>
      <protection/>
    </xf>
    <xf numFmtId="1" fontId="146" fillId="0" borderId="20" xfId="0" applyNumberFormat="1" applyFont="1" applyFill="1" applyBorder="1" applyAlignment="1" applyProtection="1">
      <alignment horizontal="center" vertical="center" wrapText="1"/>
      <protection/>
    </xf>
    <xf numFmtId="9" fontId="12" fillId="0" borderId="20" xfId="2800" applyFont="1" applyFill="1" applyBorder="1" applyAlignment="1">
      <alignment horizontal="center" vertical="center" wrapText="1"/>
    </xf>
    <xf numFmtId="9" fontId="34" fillId="0" borderId="20" xfId="2800" applyNumberFormat="1" applyFont="1" applyFill="1" applyBorder="1" applyAlignment="1">
      <alignment horizontal="center" vertical="center" wrapText="1"/>
    </xf>
    <xf numFmtId="0" fontId="154" fillId="65" borderId="20" xfId="0" applyFont="1" applyFill="1" applyBorder="1" applyAlignment="1" applyProtection="1">
      <alignment horizontal="center" vertical="center" wrapText="1"/>
      <protection locked="0"/>
    </xf>
    <xf numFmtId="9" fontId="141" fillId="65" borderId="20" xfId="2800" applyNumberFormat="1" applyFont="1" applyFill="1" applyBorder="1" applyAlignment="1" applyProtection="1">
      <alignment horizontal="center" vertical="center" wrapText="1"/>
      <protection/>
    </xf>
    <xf numFmtId="1" fontId="141" fillId="65" borderId="20" xfId="2800" applyNumberFormat="1" applyFont="1" applyFill="1" applyBorder="1" applyAlignment="1" applyProtection="1">
      <alignment horizontal="center" vertical="center" wrapText="1"/>
      <protection/>
    </xf>
    <xf numFmtId="0" fontId="141" fillId="65" borderId="20" xfId="2800" applyNumberFormat="1" applyFont="1" applyFill="1" applyBorder="1" applyAlignment="1" applyProtection="1">
      <alignment horizontal="center" vertical="center" wrapText="1"/>
      <protection/>
    </xf>
    <xf numFmtId="1" fontId="141" fillId="65" borderId="20" xfId="0" applyNumberFormat="1" applyFont="1" applyFill="1" applyBorder="1" applyAlignment="1" applyProtection="1">
      <alignment horizontal="center" vertical="center" wrapText="1"/>
      <protection/>
    </xf>
    <xf numFmtId="2" fontId="141" fillId="65" borderId="20" xfId="2800" applyNumberFormat="1" applyFont="1" applyFill="1" applyBorder="1" applyAlignment="1" applyProtection="1">
      <alignment horizontal="center" vertical="center" wrapText="1"/>
      <protection/>
    </xf>
    <xf numFmtId="0" fontId="165" fillId="61" borderId="20" xfId="0" applyFont="1" applyFill="1" applyBorder="1" applyAlignment="1">
      <alignment horizontal="center" vertical="center" textRotation="90" wrapText="1"/>
    </xf>
    <xf numFmtId="9" fontId="165" fillId="61" borderId="20" xfId="2800" applyFont="1" applyFill="1" applyBorder="1" applyAlignment="1">
      <alignment horizontal="center" vertical="center" textRotation="90" wrapText="1"/>
    </xf>
    <xf numFmtId="1" fontId="34" fillId="55" borderId="0" xfId="0" applyNumberFormat="1" applyFont="1" applyFill="1" applyAlignment="1">
      <alignment wrapText="1"/>
    </xf>
    <xf numFmtId="0" fontId="52" fillId="0" borderId="20" xfId="0" applyFont="1" applyFill="1" applyBorder="1" applyAlignment="1">
      <alignment horizontal="justify" vertical="center" wrapText="1"/>
    </xf>
    <xf numFmtId="0" fontId="52" fillId="0" borderId="20" xfId="0" applyFont="1" applyFill="1" applyBorder="1" applyAlignment="1">
      <alignment horizontal="justify" vertical="top" wrapText="1"/>
    </xf>
    <xf numFmtId="9" fontId="12" fillId="0" borderId="20" xfId="2800" applyNumberFormat="1" applyFont="1" applyFill="1" applyBorder="1" applyAlignment="1">
      <alignment horizontal="center" vertical="center" wrapText="1"/>
    </xf>
    <xf numFmtId="0" fontId="45" fillId="6" borderId="20" xfId="0" applyFont="1" applyFill="1" applyBorder="1" applyAlignment="1">
      <alignment horizontal="left" vertical="top" wrapText="1"/>
    </xf>
    <xf numFmtId="0" fontId="46" fillId="6" borderId="20" xfId="0" applyFont="1" applyFill="1" applyBorder="1" applyAlignment="1">
      <alignment horizontal="justify" vertical="center" wrapText="1"/>
    </xf>
    <xf numFmtId="0" fontId="43" fillId="6" borderId="20" xfId="0" applyFont="1" applyFill="1" applyBorder="1" applyAlignment="1">
      <alignment horizontal="justify" vertical="top" wrapText="1"/>
    </xf>
    <xf numFmtId="0" fontId="125" fillId="0" borderId="20" xfId="0" applyFont="1" applyFill="1" applyBorder="1" applyAlignment="1">
      <alignment horizontal="center" vertical="center" wrapText="1"/>
    </xf>
    <xf numFmtId="0" fontId="47" fillId="6" borderId="20" xfId="0" applyFont="1" applyFill="1" applyBorder="1" applyAlignment="1">
      <alignment horizontal="justify" vertical="center" wrapText="1"/>
    </xf>
    <xf numFmtId="0" fontId="155" fillId="58" borderId="20" xfId="2373" applyFont="1" applyFill="1" applyBorder="1" applyAlignment="1">
      <alignment vertical="center" wrapText="1"/>
      <protection/>
    </xf>
    <xf numFmtId="0" fontId="155" fillId="58" borderId="20" xfId="0" applyFont="1" applyFill="1" applyBorder="1" applyAlignment="1" applyProtection="1">
      <alignment horizontal="center" vertical="center" wrapText="1"/>
      <protection/>
    </xf>
    <xf numFmtId="9" fontId="156" fillId="58" borderId="20" xfId="0" applyNumberFormat="1" applyFont="1" applyFill="1" applyBorder="1" applyAlignment="1">
      <alignment horizontal="center" vertical="center" wrapText="1"/>
    </xf>
    <xf numFmtId="0" fontId="155" fillId="58" borderId="29" xfId="0" applyFont="1" applyFill="1" applyBorder="1" applyAlignment="1" applyProtection="1">
      <alignment horizontal="justify" vertical="center" wrapText="1"/>
      <protection/>
    </xf>
    <xf numFmtId="1" fontId="156" fillId="58" borderId="20" xfId="2800" applyNumberFormat="1" applyFont="1" applyFill="1" applyBorder="1" applyAlignment="1" applyProtection="1">
      <alignment horizontal="center" vertical="center" wrapText="1"/>
      <protection/>
    </xf>
    <xf numFmtId="0" fontId="157" fillId="58" borderId="20" xfId="0" applyFont="1" applyFill="1" applyBorder="1" applyAlignment="1">
      <alignment horizontal="justify" vertical="center" wrapText="1"/>
    </xf>
    <xf numFmtId="1" fontId="12" fillId="58" borderId="20" xfId="2800" applyNumberFormat="1" applyFont="1" applyFill="1" applyBorder="1" applyAlignment="1" applyProtection="1">
      <alignment horizontal="center" vertical="center" wrapText="1"/>
      <protection/>
    </xf>
    <xf numFmtId="3" fontId="171" fillId="0" borderId="20" xfId="0" applyNumberFormat="1" applyFont="1" applyFill="1" applyBorder="1" applyAlignment="1" applyProtection="1">
      <alignment horizontal="center" vertical="center" wrapText="1"/>
      <protection/>
    </xf>
    <xf numFmtId="0" fontId="34" fillId="0" borderId="0" xfId="0" applyFont="1" applyFill="1" applyAlignment="1">
      <alignment wrapText="1"/>
    </xf>
    <xf numFmtId="0" fontId="155" fillId="0" borderId="29" xfId="0" applyFont="1" applyFill="1" applyBorder="1" applyAlignment="1">
      <alignment horizontal="justify" vertical="center" wrapText="1"/>
    </xf>
    <xf numFmtId="0" fontId="155" fillId="0" borderId="20" xfId="0" applyFont="1" applyFill="1" applyBorder="1" applyAlignment="1">
      <alignment horizontal="left" vertical="center" wrapText="1"/>
    </xf>
    <xf numFmtId="9" fontId="141" fillId="0" borderId="20" xfId="2800" applyNumberFormat="1" applyFont="1" applyFill="1" applyBorder="1" applyAlignment="1" applyProtection="1">
      <alignment horizontal="center" vertical="center" wrapText="1"/>
      <protection/>
    </xf>
    <xf numFmtId="9" fontId="12" fillId="0" borderId="20" xfId="2800" applyNumberFormat="1" applyFont="1" applyFill="1" applyBorder="1" applyAlignment="1" applyProtection="1">
      <alignment horizontal="center" vertical="center" wrapText="1"/>
      <protection/>
    </xf>
    <xf numFmtId="0" fontId="155" fillId="0" borderId="20" xfId="0" applyFont="1" applyFill="1" applyBorder="1" applyAlignment="1">
      <alignment horizontal="center" vertical="center" wrapText="1"/>
    </xf>
    <xf numFmtId="0" fontId="156" fillId="0" borderId="20" xfId="0" applyFont="1" applyFill="1" applyBorder="1" applyAlignment="1">
      <alignment horizontal="justify" vertical="top" wrapText="1"/>
    </xf>
    <xf numFmtId="0" fontId="12" fillId="0" borderId="20" xfId="2800" applyNumberFormat="1" applyFont="1" applyFill="1" applyBorder="1" applyAlignment="1" applyProtection="1">
      <alignment horizontal="center" vertical="center" wrapText="1"/>
      <protection/>
    </xf>
    <xf numFmtId="0" fontId="157" fillId="0" borderId="20" xfId="0" applyFont="1" applyFill="1" applyBorder="1" applyAlignment="1">
      <alignment horizontal="justify" vertical="center" wrapText="1"/>
    </xf>
    <xf numFmtId="0" fontId="156" fillId="0" borderId="20" xfId="0" applyFont="1" applyFill="1" applyBorder="1" applyAlignment="1">
      <alignment horizontal="justify" vertical="center" wrapText="1"/>
    </xf>
    <xf numFmtId="0" fontId="43" fillId="6" borderId="0" xfId="0" applyFont="1" applyFill="1" applyAlignment="1">
      <alignment horizontal="justify" vertical="center"/>
    </xf>
    <xf numFmtId="0" fontId="129" fillId="55" borderId="30" xfId="0" applyFont="1" applyFill="1" applyBorder="1" applyAlignment="1">
      <alignment vertical="center" wrapText="1"/>
    </xf>
    <xf numFmtId="188" fontId="127" fillId="55" borderId="20" xfId="0" applyNumberFormat="1" applyFont="1" applyFill="1" applyBorder="1" applyAlignment="1">
      <alignment horizontal="center" vertical="center" wrapText="1"/>
    </xf>
    <xf numFmtId="0" fontId="125" fillId="55" borderId="20" xfId="0" applyFont="1" applyFill="1" applyBorder="1" applyAlignment="1">
      <alignment horizontal="center" vertical="center" wrapText="1"/>
    </xf>
    <xf numFmtId="0" fontId="52" fillId="58" borderId="20" xfId="0" applyFont="1" applyFill="1" applyBorder="1" applyAlignment="1">
      <alignment horizontal="justify" vertical="center" wrapText="1"/>
    </xf>
    <xf numFmtId="0" fontId="52" fillId="58" borderId="20" xfId="0" applyFont="1" applyFill="1" applyBorder="1" applyAlignment="1">
      <alignment horizontal="justify" vertical="top" wrapText="1"/>
    </xf>
    <xf numFmtId="49" fontId="129" fillId="0" borderId="20" xfId="0" applyNumberFormat="1" applyFont="1" applyFill="1" applyBorder="1" applyAlignment="1">
      <alignment horizontal="left" vertical="center" wrapText="1"/>
    </xf>
    <xf numFmtId="1" fontId="125" fillId="55" borderId="20" xfId="0" applyNumberFormat="1" applyFont="1" applyFill="1" applyBorder="1" applyAlignment="1">
      <alignment horizontal="center" vertical="center" wrapText="1"/>
    </xf>
    <xf numFmtId="9" fontId="125" fillId="0" borderId="20" xfId="2800" applyNumberFormat="1" applyFont="1" applyFill="1" applyBorder="1" applyAlignment="1">
      <alignment horizontal="center" vertical="center" wrapText="1"/>
    </xf>
    <xf numFmtId="49" fontId="125" fillId="55" borderId="0" xfId="0" applyNumberFormat="1" applyFont="1" applyFill="1" applyBorder="1" applyAlignment="1">
      <alignment horizontal="left" vertical="center" wrapText="1"/>
    </xf>
    <xf numFmtId="0" fontId="129" fillId="55" borderId="19" xfId="0" applyFont="1" applyFill="1" applyBorder="1" applyAlignment="1">
      <alignment horizontal="center" vertical="center" wrapText="1"/>
    </xf>
    <xf numFmtId="0" fontId="129" fillId="55" borderId="22" xfId="0" applyFont="1" applyFill="1" applyBorder="1" applyAlignment="1">
      <alignment horizontal="center" vertical="center" wrapText="1"/>
    </xf>
    <xf numFmtId="49" fontId="127" fillId="55" borderId="0" xfId="0" applyNumberFormat="1" applyFont="1" applyFill="1" applyBorder="1" applyAlignment="1">
      <alignment horizontal="left" vertical="center" wrapText="1"/>
    </xf>
    <xf numFmtId="0" fontId="125" fillId="55" borderId="19" xfId="0" applyFont="1" applyFill="1" applyBorder="1" applyAlignment="1">
      <alignment horizontal="center" vertical="center" wrapText="1"/>
    </xf>
    <xf numFmtId="0" fontId="125" fillId="55" borderId="22" xfId="0" applyFont="1" applyFill="1" applyBorder="1" applyAlignment="1">
      <alignment horizontal="center" vertical="center" wrapText="1"/>
    </xf>
    <xf numFmtId="0" fontId="129" fillId="55" borderId="20" xfId="0" applyFont="1" applyFill="1" applyBorder="1" applyAlignment="1">
      <alignment horizontal="left" vertical="center" wrapText="1"/>
    </xf>
    <xf numFmtId="49" fontId="129" fillId="55" borderId="19" xfId="0" applyNumberFormat="1" applyFont="1" applyFill="1" applyBorder="1" applyAlignment="1">
      <alignment horizontal="center" vertical="center" wrapText="1"/>
    </xf>
    <xf numFmtId="0" fontId="129" fillId="0" borderId="20" xfId="0" applyFont="1" applyFill="1" applyBorder="1" applyAlignment="1">
      <alignment horizontal="left" vertical="center" wrapText="1"/>
    </xf>
    <xf numFmtId="49" fontId="129" fillId="0" borderId="20" xfId="0" applyNumberFormat="1" applyFont="1" applyFill="1" applyBorder="1" applyAlignment="1">
      <alignment horizontal="center" vertical="center" wrapText="1"/>
    </xf>
    <xf numFmtId="0" fontId="129" fillId="55" borderId="19" xfId="0" applyFont="1" applyFill="1" applyBorder="1" applyAlignment="1">
      <alignment horizontal="center" vertical="center" wrapText="1"/>
    </xf>
    <xf numFmtId="0" fontId="129" fillId="55" borderId="22" xfId="0" applyFont="1" applyFill="1" applyBorder="1" applyAlignment="1">
      <alignment horizontal="center" vertical="center" wrapText="1"/>
    </xf>
    <xf numFmtId="0" fontId="129" fillId="0" borderId="19" xfId="0" applyFont="1" applyFill="1" applyBorder="1" applyAlignment="1">
      <alignment vertical="center" wrapText="1"/>
    </xf>
    <xf numFmtId="0" fontId="129" fillId="0" borderId="22" xfId="0" applyFont="1" applyFill="1" applyBorder="1" applyAlignment="1">
      <alignment vertical="center" wrapText="1"/>
    </xf>
    <xf numFmtId="49" fontId="129" fillId="0" borderId="19" xfId="0" applyNumberFormat="1" applyFont="1" applyFill="1" applyBorder="1" applyAlignment="1">
      <alignment horizontal="center" vertical="center" wrapText="1"/>
    </xf>
    <xf numFmtId="0" fontId="0" fillId="0" borderId="22" xfId="0" applyFill="1" applyBorder="1" applyAlignment="1">
      <alignment horizontal="center" vertical="center" wrapText="1"/>
    </xf>
    <xf numFmtId="0" fontId="125" fillId="55" borderId="0" xfId="0" applyFont="1" applyFill="1" applyAlignment="1">
      <alignment vertical="center" wrapText="1"/>
    </xf>
    <xf numFmtId="0" fontId="125" fillId="55" borderId="20" xfId="0" applyFont="1" applyFill="1" applyBorder="1" applyAlignment="1">
      <alignment horizontal="left" vertical="center" wrapText="1"/>
    </xf>
    <xf numFmtId="0" fontId="129" fillId="55" borderId="19" xfId="0" applyFont="1" applyFill="1" applyBorder="1" applyAlignment="1">
      <alignment vertical="center" wrapText="1"/>
    </xf>
    <xf numFmtId="0" fontId="129" fillId="55" borderId="22" xfId="0" applyFont="1" applyFill="1" applyBorder="1" applyAlignment="1">
      <alignment vertical="center" wrapText="1"/>
    </xf>
    <xf numFmtId="0" fontId="129" fillId="55" borderId="20" xfId="0" applyNumberFormat="1" applyFont="1" applyFill="1" applyBorder="1" applyAlignment="1">
      <alignment horizontal="center" vertical="center" wrapText="1"/>
    </xf>
    <xf numFmtId="6" fontId="3" fillId="55" borderId="19" xfId="0" applyNumberFormat="1" applyFont="1" applyFill="1" applyBorder="1" applyAlignment="1">
      <alignment horizontal="center" vertical="center" wrapText="1"/>
    </xf>
    <xf numFmtId="6" fontId="3" fillId="55" borderId="22" xfId="0" applyNumberFormat="1" applyFont="1" applyFill="1" applyBorder="1" applyAlignment="1">
      <alignment horizontal="center" vertical="center" wrapText="1"/>
    </xf>
    <xf numFmtId="49" fontId="129" fillId="0" borderId="0" xfId="0" applyNumberFormat="1" applyFont="1" applyFill="1" applyBorder="1" applyAlignment="1">
      <alignment horizontal="left" vertical="center" wrapText="1"/>
    </xf>
    <xf numFmtId="0" fontId="129" fillId="0" borderId="0" xfId="0" applyFont="1" applyFill="1" applyBorder="1" applyAlignment="1">
      <alignment vertical="center" wrapText="1"/>
    </xf>
    <xf numFmtId="0" fontId="129" fillId="0" borderId="20" xfId="0" applyNumberFormat="1" applyFont="1" applyFill="1" applyBorder="1" applyAlignment="1">
      <alignment horizontal="center" vertical="center" wrapText="1"/>
    </xf>
    <xf numFmtId="0" fontId="129" fillId="0" borderId="0" xfId="0" applyNumberFormat="1" applyFont="1" applyFill="1" applyBorder="1" applyAlignment="1">
      <alignment horizontal="center" vertical="center" wrapText="1"/>
    </xf>
    <xf numFmtId="0" fontId="129" fillId="0" borderId="0" xfId="0" applyFont="1" applyFill="1" applyBorder="1" applyAlignment="1">
      <alignment horizontal="center" vertical="center" wrapText="1"/>
    </xf>
    <xf numFmtId="1" fontId="129" fillId="0" borderId="0" xfId="2800" applyNumberFormat="1" applyFont="1" applyFill="1" applyBorder="1" applyAlignment="1">
      <alignment horizontal="center" vertical="center" wrapText="1"/>
    </xf>
    <xf numFmtId="9" fontId="129" fillId="0" borderId="0" xfId="280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6" fontId="3" fillId="0" borderId="0" xfId="0" applyNumberFormat="1" applyFont="1" applyFill="1" applyBorder="1" applyAlignment="1">
      <alignment horizontal="center" vertical="center" wrapText="1"/>
    </xf>
    <xf numFmtId="0" fontId="129" fillId="0" borderId="0" xfId="0" applyFont="1" applyFill="1" applyBorder="1" applyAlignment="1">
      <alignment horizontal="justify" vertical="center" wrapText="1"/>
    </xf>
    <xf numFmtId="188" fontId="125" fillId="0" borderId="0" xfId="0" applyNumberFormat="1" applyFont="1" applyFill="1" applyBorder="1" applyAlignment="1">
      <alignment horizontal="center" vertical="center" wrapText="1"/>
    </xf>
    <xf numFmtId="0" fontId="133" fillId="0" borderId="0" xfId="0" applyFont="1" applyFill="1" applyBorder="1" applyAlignment="1">
      <alignment horizontal="center" vertical="center" wrapText="1"/>
    </xf>
    <xf numFmtId="0" fontId="53" fillId="0" borderId="0" xfId="0" applyFont="1" applyFill="1" applyBorder="1" applyAlignment="1">
      <alignment horizontal="justify" vertical="top" wrapText="1"/>
    </xf>
    <xf numFmtId="0" fontId="125" fillId="0" borderId="0" xfId="0" applyFont="1" applyFill="1" applyBorder="1" applyAlignment="1">
      <alignment wrapText="1"/>
    </xf>
    <xf numFmtId="188" fontId="125" fillId="4" borderId="22" xfId="0" applyNumberFormat="1" applyFont="1" applyFill="1" applyBorder="1" applyAlignment="1">
      <alignment vertical="center" wrapText="1"/>
    </xf>
    <xf numFmtId="6" fontId="3" fillId="55" borderId="20" xfId="0" applyNumberFormat="1" applyFont="1" applyFill="1" applyBorder="1" applyAlignment="1">
      <alignment horizontal="center" vertical="center" wrapText="1"/>
    </xf>
    <xf numFmtId="9" fontId="57" fillId="0" borderId="28" xfId="2800" applyFont="1" applyFill="1" applyBorder="1" applyAlignment="1">
      <alignment horizontal="center" vertical="center" wrapText="1"/>
    </xf>
    <xf numFmtId="1" fontId="57" fillId="0" borderId="28" xfId="0" applyNumberFormat="1" applyFont="1" applyFill="1" applyBorder="1" applyAlignment="1" applyProtection="1">
      <alignment horizontal="center" vertical="center" wrapText="1"/>
      <protection/>
    </xf>
    <xf numFmtId="9" fontId="57" fillId="0" borderId="19" xfId="280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173" fillId="0" borderId="28" xfId="0" applyFont="1" applyFill="1" applyBorder="1" applyAlignment="1">
      <alignment horizontal="center" vertical="center" wrapText="1"/>
    </xf>
    <xf numFmtId="49" fontId="130" fillId="0" borderId="20" xfId="0" applyNumberFormat="1" applyFont="1" applyFill="1" applyBorder="1" applyAlignment="1">
      <alignment horizontal="center" vertical="center" wrapText="1"/>
    </xf>
    <xf numFmtId="0" fontId="131" fillId="0" borderId="0" xfId="0" applyFont="1" applyFill="1" applyAlignment="1">
      <alignment wrapText="1"/>
    </xf>
    <xf numFmtId="0" fontId="57" fillId="0" borderId="20" xfId="0" applyFont="1" applyFill="1" applyBorder="1" applyAlignment="1">
      <alignment horizontal="justify" vertical="center" wrapText="1"/>
    </xf>
    <xf numFmtId="9" fontId="57" fillId="0" borderId="28" xfId="0" applyNumberFormat="1" applyFont="1" applyFill="1" applyBorder="1" applyAlignment="1" applyProtection="1">
      <alignment horizontal="center" vertical="center" wrapText="1"/>
      <protection/>
    </xf>
    <xf numFmtId="9" fontId="173" fillId="0" borderId="28" xfId="2800" applyFont="1" applyFill="1" applyBorder="1" applyAlignment="1">
      <alignment horizontal="center" vertical="center" wrapText="1"/>
    </xf>
    <xf numFmtId="9" fontId="57" fillId="0" borderId="28" xfId="2800" applyNumberFormat="1" applyFont="1" applyFill="1" applyBorder="1" applyAlignment="1">
      <alignment horizontal="center" vertical="center" wrapText="1"/>
    </xf>
    <xf numFmtId="9" fontId="57" fillId="0" borderId="28" xfId="0" applyNumberFormat="1" applyFont="1" applyFill="1" applyBorder="1" applyAlignment="1">
      <alignment horizontal="center" vertical="center" wrapText="1"/>
    </xf>
    <xf numFmtId="188" fontId="125" fillId="66" borderId="20" xfId="0" applyNumberFormat="1" applyFont="1" applyFill="1" applyBorder="1" applyAlignment="1">
      <alignment horizontal="center" vertical="center" wrapText="1"/>
    </xf>
    <xf numFmtId="9" fontId="173" fillId="0" borderId="20" xfId="0" applyNumberFormat="1" applyFont="1" applyFill="1" applyBorder="1" applyAlignment="1">
      <alignment horizontal="center" vertical="center" wrapText="1"/>
    </xf>
    <xf numFmtId="0" fontId="57" fillId="0" borderId="20" xfId="0" applyFont="1" applyFill="1" applyBorder="1" applyAlignment="1">
      <alignment vertical="top" wrapText="1"/>
    </xf>
    <xf numFmtId="9" fontId="128" fillId="0" borderId="20" xfId="2800" applyNumberFormat="1" applyFont="1" applyFill="1" applyBorder="1" applyAlignment="1" applyProtection="1">
      <alignment horizontal="center" vertical="center" wrapText="1"/>
      <protection/>
    </xf>
    <xf numFmtId="0" fontId="57" fillId="0" borderId="20" xfId="0" applyFont="1" applyFill="1" applyBorder="1" applyAlignment="1">
      <alignment horizontal="justify" vertical="center" wrapText="1"/>
    </xf>
    <xf numFmtId="1" fontId="128" fillId="0" borderId="28" xfId="0" applyNumberFormat="1" applyFont="1" applyFill="1" applyBorder="1" applyAlignment="1" applyProtection="1">
      <alignment horizontal="center" vertical="center" wrapText="1"/>
      <protection/>
    </xf>
    <xf numFmtId="9" fontId="125" fillId="0" borderId="20" xfId="2800" applyFont="1" applyFill="1" applyBorder="1" applyAlignment="1">
      <alignment horizontal="center" vertical="center" wrapText="1"/>
    </xf>
    <xf numFmtId="1" fontId="125" fillId="0" borderId="20" xfId="0" applyNumberFormat="1" applyFont="1" applyFill="1" applyBorder="1" applyAlignment="1">
      <alignment horizontal="center" vertical="center" wrapText="1"/>
    </xf>
    <xf numFmtId="0" fontId="57" fillId="0" borderId="20" xfId="0" applyFont="1" applyFill="1" applyBorder="1" applyAlignment="1">
      <alignment horizontal="justify" vertical="top" wrapText="1"/>
    </xf>
    <xf numFmtId="0" fontId="57" fillId="0" borderId="20" xfId="0" applyFont="1" applyFill="1" applyBorder="1" applyAlignment="1">
      <alignment horizontal="justify" vertical="top" wrapText="1"/>
    </xf>
    <xf numFmtId="0" fontId="125" fillId="55" borderId="20" xfId="0" applyFont="1" applyFill="1" applyBorder="1" applyAlignment="1">
      <alignment horizontal="center" vertical="center" wrapText="1"/>
    </xf>
    <xf numFmtId="0" fontId="128" fillId="0" borderId="20" xfId="0" applyFont="1" applyFill="1" applyBorder="1" applyAlignment="1">
      <alignment horizontal="center" vertical="center" wrapText="1"/>
    </xf>
    <xf numFmtId="1" fontId="128" fillId="0" borderId="20" xfId="2800" applyNumberFormat="1" applyFont="1" applyFill="1" applyBorder="1" applyAlignment="1">
      <alignment horizontal="center" vertical="center" wrapText="1"/>
    </xf>
    <xf numFmtId="9" fontId="128" fillId="0" borderId="20" xfId="2800" applyFont="1" applyFill="1" applyBorder="1" applyAlignment="1">
      <alignment horizontal="center" vertical="center" wrapText="1"/>
    </xf>
    <xf numFmtId="1" fontId="128" fillId="0" borderId="20" xfId="0" applyNumberFormat="1" applyFont="1" applyFill="1" applyBorder="1" applyAlignment="1">
      <alignment horizontal="center" vertical="center" wrapText="1"/>
    </xf>
    <xf numFmtId="0" fontId="173" fillId="0" borderId="20" xfId="0" applyFont="1" applyFill="1" applyBorder="1" applyAlignment="1">
      <alignment horizontal="center" vertical="center" wrapText="1"/>
    </xf>
    <xf numFmtId="1" fontId="173" fillId="0" borderId="20" xfId="2800" applyNumberFormat="1" applyFont="1" applyFill="1" applyBorder="1" applyAlignment="1">
      <alignment horizontal="center" vertical="center" wrapText="1"/>
    </xf>
    <xf numFmtId="9" fontId="173" fillId="0" borderId="20" xfId="2800" applyFont="1" applyFill="1" applyBorder="1" applyAlignment="1">
      <alignment horizontal="center" vertical="center" wrapText="1"/>
    </xf>
    <xf numFmtId="1" fontId="57" fillId="0" borderId="20" xfId="0" applyNumberFormat="1" applyFont="1" applyFill="1" applyBorder="1" applyAlignment="1">
      <alignment horizontal="center" vertical="center" wrapText="1"/>
    </xf>
    <xf numFmtId="188" fontId="125" fillId="66" borderId="21" xfId="0" applyNumberFormat="1" applyFont="1" applyFill="1" applyBorder="1" applyAlignment="1">
      <alignment horizontal="center" vertical="center" wrapText="1"/>
    </xf>
    <xf numFmtId="9" fontId="128" fillId="55" borderId="20" xfId="2800" applyFont="1" applyFill="1" applyBorder="1" applyAlignment="1">
      <alignment horizontal="center" vertical="center" wrapText="1"/>
    </xf>
    <xf numFmtId="0" fontId="128" fillId="55" borderId="20" xfId="0" applyFont="1" applyFill="1" applyBorder="1" applyAlignment="1">
      <alignment horizontal="center" vertical="center" wrapText="1"/>
    </xf>
    <xf numFmtId="1" fontId="128" fillId="55" borderId="20" xfId="0" applyNumberFormat="1" applyFont="1" applyFill="1" applyBorder="1" applyAlignment="1">
      <alignment horizontal="center" vertical="center" wrapText="1"/>
    </xf>
    <xf numFmtId="0" fontId="128" fillId="0" borderId="28" xfId="0" applyFont="1" applyFill="1" applyBorder="1" applyAlignment="1">
      <alignment horizontal="center" vertical="center" wrapText="1"/>
    </xf>
    <xf numFmtId="188" fontId="125" fillId="4" borderId="20" xfId="0" applyNumberFormat="1" applyFont="1" applyFill="1" applyBorder="1" applyAlignment="1">
      <alignment vertical="center" wrapText="1"/>
    </xf>
    <xf numFmtId="0" fontId="57" fillId="0" borderId="20" xfId="0" applyFont="1" applyFill="1" applyBorder="1" applyAlignment="1">
      <alignment horizontal="justify" wrapText="1"/>
    </xf>
    <xf numFmtId="1" fontId="128" fillId="0" borderId="28" xfId="0" applyNumberFormat="1" applyFont="1" applyFill="1" applyBorder="1" applyAlignment="1">
      <alignment horizontal="center" vertical="center" wrapText="1"/>
    </xf>
    <xf numFmtId="188" fontId="125" fillId="66" borderId="22" xfId="0" applyNumberFormat="1" applyFont="1" applyFill="1" applyBorder="1" applyAlignment="1">
      <alignment horizontal="center" vertical="center" wrapText="1"/>
    </xf>
    <xf numFmtId="1" fontId="128" fillId="0" borderId="28" xfId="2800" applyNumberFormat="1" applyFont="1" applyFill="1" applyBorder="1" applyAlignment="1">
      <alignment horizontal="center" vertical="center" wrapText="1"/>
    </xf>
    <xf numFmtId="0" fontId="128" fillId="55" borderId="19" xfId="0" applyFont="1" applyFill="1" applyBorder="1" applyAlignment="1">
      <alignment horizontal="center" vertical="center" wrapText="1"/>
    </xf>
    <xf numFmtId="9" fontId="128" fillId="0" borderId="20" xfId="2800" applyNumberFormat="1" applyFont="1" applyFill="1" applyBorder="1" applyAlignment="1">
      <alignment horizontal="center" vertical="center" wrapText="1"/>
    </xf>
    <xf numFmtId="0" fontId="128" fillId="55" borderId="22" xfId="0" applyFont="1" applyFill="1" applyBorder="1" applyAlignment="1">
      <alignment horizontal="center" vertical="center" wrapText="1"/>
    </xf>
    <xf numFmtId="0" fontId="128" fillId="0" borderId="22" xfId="0" applyFont="1" applyFill="1" applyBorder="1" applyAlignment="1">
      <alignment horizontal="center" vertical="center" wrapText="1"/>
    </xf>
    <xf numFmtId="0" fontId="174" fillId="55" borderId="20" xfId="0" applyFont="1" applyFill="1" applyBorder="1" applyAlignment="1">
      <alignment horizontal="center" vertical="center" wrapText="1"/>
    </xf>
    <xf numFmtId="188" fontId="125" fillId="67" borderId="20" xfId="0" applyNumberFormat="1" applyFont="1" applyFill="1" applyBorder="1" applyAlignment="1">
      <alignment horizontal="center" vertical="center" wrapText="1"/>
    </xf>
    <xf numFmtId="188" fontId="125" fillId="67" borderId="20" xfId="0" applyNumberFormat="1" applyFont="1" applyFill="1" applyBorder="1" applyAlignment="1">
      <alignment vertical="center" wrapText="1"/>
    </xf>
    <xf numFmtId="1" fontId="57" fillId="0" borderId="20" xfId="2800" applyNumberFormat="1" applyFont="1" applyFill="1" applyBorder="1" applyAlignment="1">
      <alignment horizontal="center" vertical="center" wrapText="1"/>
    </xf>
    <xf numFmtId="0" fontId="57" fillId="0" borderId="28" xfId="0" applyFont="1" applyFill="1" applyBorder="1" applyAlignment="1">
      <alignment horizontal="center" vertical="center" wrapText="1"/>
    </xf>
    <xf numFmtId="9" fontId="57" fillId="0" borderId="20" xfId="2800" applyFont="1" applyFill="1" applyBorder="1" applyAlignment="1">
      <alignment horizontal="center" vertical="center" wrapText="1"/>
    </xf>
    <xf numFmtId="188" fontId="99" fillId="55" borderId="20" xfId="0" applyNumberFormat="1" applyFont="1" applyFill="1" applyBorder="1" applyAlignment="1">
      <alignment vertical="center" wrapText="1"/>
    </xf>
    <xf numFmtId="188" fontId="99" fillId="55" borderId="20" xfId="0" applyNumberFormat="1" applyFont="1" applyFill="1" applyBorder="1" applyAlignment="1">
      <alignment horizontal="center" vertical="center" wrapText="1"/>
    </xf>
    <xf numFmtId="0" fontId="57" fillId="0" borderId="20" xfId="0" applyFont="1" applyFill="1" applyBorder="1" applyAlignment="1">
      <alignment horizontal="center" vertical="center" wrapText="1"/>
    </xf>
    <xf numFmtId="9" fontId="99" fillId="55" borderId="20" xfId="0" applyNumberFormat="1" applyFont="1" applyFill="1" applyBorder="1" applyAlignment="1">
      <alignment horizontal="center" vertical="center" wrapText="1"/>
    </xf>
    <xf numFmtId="9" fontId="128" fillId="55" borderId="20" xfId="2800" applyNumberFormat="1" applyFont="1" applyFill="1" applyBorder="1" applyAlignment="1">
      <alignment horizontal="center" vertical="center" wrapText="1"/>
    </xf>
    <xf numFmtId="1" fontId="175" fillId="55" borderId="20" xfId="0" applyNumberFormat="1" applyFont="1" applyFill="1" applyBorder="1" applyAlignment="1">
      <alignment horizontal="center" vertical="center" wrapText="1"/>
    </xf>
    <xf numFmtId="0" fontId="175" fillId="0" borderId="20" xfId="0" applyFont="1" applyFill="1" applyBorder="1" applyAlignment="1">
      <alignment horizontal="center" vertical="center" wrapText="1"/>
    </xf>
    <xf numFmtId="9" fontId="175" fillId="55" borderId="20" xfId="2800" applyFont="1" applyFill="1" applyBorder="1" applyAlignment="1">
      <alignment horizontal="center" vertical="center" wrapText="1"/>
    </xf>
    <xf numFmtId="9" fontId="175" fillId="0" borderId="0" xfId="2800" applyFont="1" applyFill="1" applyBorder="1" applyAlignment="1">
      <alignment horizontal="center" vertical="center" wrapText="1"/>
    </xf>
    <xf numFmtId="0" fontId="176" fillId="0" borderId="20" xfId="0" applyFont="1" applyFill="1" applyBorder="1" applyAlignment="1">
      <alignment vertical="top" wrapText="1"/>
    </xf>
    <xf numFmtId="9" fontId="128" fillId="58" borderId="20" xfId="2800" applyFont="1" applyFill="1" applyBorder="1" applyAlignment="1">
      <alignment horizontal="center" vertical="center" wrapText="1"/>
    </xf>
    <xf numFmtId="9" fontId="34" fillId="0" borderId="28" xfId="0" applyNumberFormat="1" applyFont="1" applyBorder="1" applyAlignment="1">
      <alignment horizontal="center" vertical="center" wrapText="1"/>
    </xf>
    <xf numFmtId="0" fontId="34" fillId="0" borderId="28" xfId="0" applyFont="1" applyBorder="1" applyAlignment="1">
      <alignment horizontal="center" vertical="center" wrapText="1"/>
    </xf>
    <xf numFmtId="0" fontId="34" fillId="0" borderId="20" xfId="0" applyFont="1" applyBorder="1" applyAlignment="1">
      <alignment horizontal="center" vertical="center" wrapText="1"/>
    </xf>
    <xf numFmtId="0" fontId="135" fillId="0" borderId="20" xfId="0" applyFont="1" applyBorder="1" applyAlignment="1">
      <alignment horizontal="center" vertical="center"/>
    </xf>
    <xf numFmtId="9" fontId="173" fillId="0" borderId="20" xfId="2800" applyNumberFormat="1" applyFont="1" applyFill="1" applyBorder="1" applyAlignment="1">
      <alignment horizontal="center" vertical="center" wrapText="1"/>
    </xf>
    <xf numFmtId="0" fontId="173" fillId="0" borderId="20" xfId="2800" applyNumberFormat="1" applyFont="1" applyFill="1" applyBorder="1" applyAlignment="1">
      <alignment horizontal="center" vertical="center" wrapText="1"/>
    </xf>
    <xf numFmtId="9" fontId="129" fillId="0" borderId="0" xfId="2800" applyNumberFormat="1" applyFont="1" applyFill="1" applyBorder="1" applyAlignment="1">
      <alignment horizontal="center" vertical="center" wrapText="1"/>
    </xf>
    <xf numFmtId="49" fontId="129" fillId="55" borderId="20" xfId="0" applyNumberFormat="1" applyFont="1" applyFill="1" applyBorder="1" applyAlignment="1">
      <alignment horizontal="center" vertical="center" wrapText="1"/>
    </xf>
    <xf numFmtId="188" fontId="125" fillId="67" borderId="20" xfId="0" applyNumberFormat="1" applyFont="1" applyFill="1" applyBorder="1" applyAlignment="1">
      <alignment horizontal="center" vertical="center" wrapText="1"/>
    </xf>
    <xf numFmtId="188" fontId="125" fillId="66" borderId="22" xfId="0" applyNumberFormat="1" applyFont="1" applyFill="1" applyBorder="1" applyAlignment="1">
      <alignment horizontal="center" vertical="center" wrapText="1"/>
    </xf>
    <xf numFmtId="0" fontId="177" fillId="0" borderId="0" xfId="0" applyFont="1" applyAlignment="1">
      <alignment vertical="top" wrapText="1"/>
    </xf>
    <xf numFmtId="188" fontId="125" fillId="67" borderId="20" xfId="0" applyNumberFormat="1" applyFont="1" applyFill="1" applyBorder="1" applyAlignment="1">
      <alignment horizontal="center" vertical="center" wrapText="1"/>
    </xf>
    <xf numFmtId="6" fontId="3" fillId="55" borderId="19" xfId="0" applyNumberFormat="1" applyFont="1" applyFill="1" applyBorder="1" applyAlignment="1">
      <alignment horizontal="center" vertical="center" wrapText="1"/>
    </xf>
    <xf numFmtId="6" fontId="3" fillId="55" borderId="21" xfId="0" applyNumberFormat="1" applyFont="1" applyFill="1" applyBorder="1" applyAlignment="1">
      <alignment horizontal="center" vertical="center" wrapText="1"/>
    </xf>
    <xf numFmtId="6" fontId="3" fillId="55" borderId="22" xfId="0" applyNumberFormat="1" applyFont="1" applyFill="1" applyBorder="1" applyAlignment="1">
      <alignment horizontal="center" vertical="center" wrapText="1"/>
    </xf>
    <xf numFmtId="0" fontId="129" fillId="55" borderId="20" xfId="0" applyFont="1" applyFill="1" applyBorder="1" applyAlignment="1">
      <alignment horizontal="left" vertical="center" wrapText="1"/>
    </xf>
    <xf numFmtId="49" fontId="129" fillId="55"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188" fontId="125" fillId="67" borderId="20" xfId="0" applyNumberFormat="1" applyFont="1" applyFill="1" applyBorder="1" applyAlignment="1">
      <alignment horizontal="center" vertical="center" wrapText="1"/>
    </xf>
    <xf numFmtId="188" fontId="125" fillId="67" borderId="19" xfId="0" applyNumberFormat="1" applyFont="1" applyFill="1" applyBorder="1" applyAlignment="1">
      <alignment horizontal="center" vertical="center" wrapText="1"/>
    </xf>
    <xf numFmtId="188" fontId="125" fillId="67" borderId="22" xfId="0" applyNumberFormat="1" applyFont="1" applyFill="1" applyBorder="1" applyAlignment="1">
      <alignment horizontal="center" vertical="center" wrapText="1"/>
    </xf>
    <xf numFmtId="188" fontId="125" fillId="66" borderId="19" xfId="0" applyNumberFormat="1" applyFont="1" applyFill="1" applyBorder="1" applyAlignment="1">
      <alignment horizontal="center" vertical="center" wrapText="1"/>
    </xf>
    <xf numFmtId="188" fontId="125" fillId="66" borderId="22" xfId="0" applyNumberFormat="1" applyFont="1" applyFill="1" applyBorder="1" applyAlignment="1">
      <alignment horizontal="center" vertical="center" wrapText="1"/>
    </xf>
    <xf numFmtId="0" fontId="127" fillId="55" borderId="23" xfId="0" applyFont="1" applyFill="1" applyBorder="1" applyAlignment="1">
      <alignment horizontal="center" vertical="center" wrapText="1"/>
    </xf>
    <xf numFmtId="0" fontId="127" fillId="55" borderId="31" xfId="0" applyFont="1" applyFill="1" applyBorder="1" applyAlignment="1">
      <alignment horizontal="center" vertical="center" wrapText="1"/>
    </xf>
    <xf numFmtId="0" fontId="127" fillId="55" borderId="32" xfId="0" applyFont="1" applyFill="1" applyBorder="1" applyAlignment="1">
      <alignment horizontal="center" vertical="center" wrapText="1"/>
    </xf>
    <xf numFmtId="0" fontId="127" fillId="55" borderId="0" xfId="0" applyFont="1" applyFill="1" applyBorder="1" applyAlignment="1">
      <alignment horizontal="center" vertical="center" wrapText="1"/>
    </xf>
    <xf numFmtId="0" fontId="127" fillId="55" borderId="24" xfId="0" applyFont="1" applyFill="1" applyBorder="1" applyAlignment="1">
      <alignment horizontal="center" vertical="center" wrapText="1"/>
    </xf>
    <xf numFmtId="0" fontId="127" fillId="55" borderId="33" xfId="0" applyFont="1" applyFill="1" applyBorder="1" applyAlignment="1">
      <alignment horizontal="center" vertical="center" wrapText="1"/>
    </xf>
    <xf numFmtId="49" fontId="127" fillId="55" borderId="0" xfId="0" applyNumberFormat="1" applyFont="1" applyFill="1" applyBorder="1" applyAlignment="1">
      <alignment horizontal="left" vertical="center" wrapText="1"/>
    </xf>
    <xf numFmtId="49" fontId="127" fillId="55" borderId="20" xfId="0" applyNumberFormat="1" applyFont="1" applyFill="1" applyBorder="1" applyAlignment="1">
      <alignment horizontal="left" vertical="center" wrapText="1"/>
    </xf>
    <xf numFmtId="49" fontId="135" fillId="55" borderId="20" xfId="0" applyNumberFormat="1" applyFont="1" applyFill="1" applyBorder="1" applyAlignment="1">
      <alignment horizontal="center"/>
    </xf>
    <xf numFmtId="0" fontId="134" fillId="55" borderId="20" xfId="0" applyFont="1" applyFill="1" applyBorder="1" applyAlignment="1">
      <alignment horizontal="center" vertical="center"/>
    </xf>
    <xf numFmtId="0" fontId="178" fillId="55" borderId="20" xfId="0" applyFont="1" applyFill="1" applyBorder="1" applyAlignment="1">
      <alignment horizontal="center" vertical="center"/>
    </xf>
    <xf numFmtId="49" fontId="147" fillId="55" borderId="0" xfId="0" applyNumberFormat="1" applyFont="1" applyFill="1" applyBorder="1" applyAlignment="1">
      <alignment horizontal="left" vertical="center" wrapText="1"/>
    </xf>
    <xf numFmtId="49" fontId="147" fillId="55" borderId="34" xfId="0" applyNumberFormat="1" applyFont="1" applyFill="1" applyBorder="1" applyAlignment="1">
      <alignment horizontal="left" vertical="center" wrapText="1"/>
    </xf>
    <xf numFmtId="49" fontId="179" fillId="55" borderId="0" xfId="0" applyNumberFormat="1" applyFont="1" applyFill="1" applyAlignment="1">
      <alignment horizontal="left"/>
    </xf>
    <xf numFmtId="49" fontId="135" fillId="55" borderId="32" xfId="0" applyNumberFormat="1" applyFont="1" applyFill="1" applyBorder="1" applyAlignment="1">
      <alignment horizontal="left" vertical="center" wrapText="1"/>
    </xf>
    <xf numFmtId="49" fontId="135" fillId="55" borderId="0" xfId="0" applyNumberFormat="1" applyFont="1" applyFill="1" applyBorder="1" applyAlignment="1">
      <alignment horizontal="left" vertical="center" wrapText="1"/>
    </xf>
    <xf numFmtId="49" fontId="138" fillId="55" borderId="0" xfId="0" applyNumberFormat="1" applyFont="1" applyFill="1" applyBorder="1" applyAlignment="1">
      <alignment horizontal="left" vertical="center" wrapText="1"/>
    </xf>
    <xf numFmtId="0" fontId="137" fillId="55" borderId="20" xfId="0" applyFont="1" applyFill="1" applyBorder="1" applyAlignment="1">
      <alignment horizontal="center" vertical="center"/>
    </xf>
    <xf numFmtId="0" fontId="152" fillId="0" borderId="20" xfId="0" applyFont="1" applyBorder="1" applyAlignment="1">
      <alignment horizontal="center" vertical="center"/>
    </xf>
    <xf numFmtId="0" fontId="152" fillId="0" borderId="20" xfId="0" applyFont="1" applyBorder="1" applyAlignment="1">
      <alignment horizontal="center" vertical="center" wrapText="1" readingOrder="1"/>
    </xf>
    <xf numFmtId="0" fontId="152" fillId="0" borderId="28" xfId="0" applyFont="1" applyBorder="1" applyAlignment="1">
      <alignment horizontal="left" vertical="center" wrapText="1"/>
    </xf>
    <xf numFmtId="0" fontId="152" fillId="0" borderId="35" xfId="0" applyFont="1" applyBorder="1" applyAlignment="1">
      <alignment horizontal="left" vertical="center" wrapText="1"/>
    </xf>
    <xf numFmtId="0" fontId="152" fillId="0" borderId="29" xfId="0" applyFont="1" applyBorder="1" applyAlignment="1">
      <alignment horizontal="left" vertical="center" wrapText="1"/>
    </xf>
    <xf numFmtId="49" fontId="129" fillId="55" borderId="19" xfId="0" applyNumberFormat="1" applyFont="1" applyFill="1" applyBorder="1" applyAlignment="1">
      <alignment horizontal="center" vertical="center" wrapText="1"/>
    </xf>
    <xf numFmtId="49" fontId="129" fillId="55" borderId="22" xfId="0" applyNumberFormat="1" applyFont="1" applyFill="1" applyBorder="1" applyAlignment="1">
      <alignment horizontal="center" vertical="center" wrapText="1"/>
    </xf>
    <xf numFmtId="0" fontId="0" fillId="55" borderId="21" xfId="0" applyFill="1" applyBorder="1" applyAlignment="1">
      <alignment horizontal="center" vertical="center" wrapText="1"/>
    </xf>
    <xf numFmtId="0" fontId="129" fillId="21" borderId="20" xfId="0" applyFont="1" applyFill="1" applyBorder="1" applyAlignment="1">
      <alignment horizontal="justify" vertical="center" wrapText="1"/>
    </xf>
    <xf numFmtId="0" fontId="180" fillId="21" borderId="19" xfId="0" applyFont="1" applyFill="1" applyBorder="1" applyAlignment="1">
      <alignment horizontal="justify" vertical="center" wrapText="1"/>
    </xf>
    <xf numFmtId="0" fontId="129" fillId="21" borderId="22" xfId="0" applyFont="1" applyFill="1" applyBorder="1" applyAlignment="1">
      <alignment horizontal="justify" vertical="center" wrapText="1"/>
    </xf>
  </cellXfs>
  <cellStyles count="2846">
    <cellStyle name="Normal" xfId="0"/>
    <cellStyle name="20% - Énfasis1" xfId="15"/>
    <cellStyle name="20% - Énfasis1 10" xfId="16"/>
    <cellStyle name="20% - Énfasis1 10 2" xfId="17"/>
    <cellStyle name="20% - Énfasis1 10 3" xfId="18"/>
    <cellStyle name="20% - Énfasis1 10 4" xfId="19"/>
    <cellStyle name="20% - Énfasis1 10 5" xfId="20"/>
    <cellStyle name="20% - Énfasis1 11" xfId="21"/>
    <cellStyle name="20% - Énfasis1 11 2" xfId="22"/>
    <cellStyle name="20% - Énfasis1 11 3" xfId="23"/>
    <cellStyle name="20% - Énfasis1 11 4" xfId="24"/>
    <cellStyle name="20% - Énfasis1 11 5" xfId="25"/>
    <cellStyle name="20% - Énfasis1 12" xfId="26"/>
    <cellStyle name="20% - Énfasis1 12 2" xfId="27"/>
    <cellStyle name="20% - Énfasis1 12 3" xfId="28"/>
    <cellStyle name="20% - Énfasis1 12 4" xfId="29"/>
    <cellStyle name="20% - Énfasis1 12 5" xfId="30"/>
    <cellStyle name="20% - Énfasis1 13" xfId="31"/>
    <cellStyle name="20% - Énfasis1 13 2" xfId="32"/>
    <cellStyle name="20% - Énfasis1 13 3" xfId="33"/>
    <cellStyle name="20% - Énfasis1 13 4" xfId="34"/>
    <cellStyle name="20% - Énfasis1 13 5" xfId="35"/>
    <cellStyle name="20% - Énfasis1 14" xfId="36"/>
    <cellStyle name="20% - Énfasis1 14 2" xfId="37"/>
    <cellStyle name="20% - Énfasis1 14 3" xfId="38"/>
    <cellStyle name="20% - Énfasis1 14 4" xfId="39"/>
    <cellStyle name="20% - Énfasis1 14 5" xfId="40"/>
    <cellStyle name="20% - Énfasis1 15" xfId="41"/>
    <cellStyle name="20% - Énfasis1 15 2" xfId="42"/>
    <cellStyle name="20% - Énfasis1 15 3" xfId="43"/>
    <cellStyle name="20% - Énfasis1 15 4" xfId="44"/>
    <cellStyle name="20% - Énfasis1 15 5" xfId="45"/>
    <cellStyle name="20% - Énfasis1 16" xfId="46"/>
    <cellStyle name="20% - Énfasis1 16 2" xfId="47"/>
    <cellStyle name="20% - Énfasis1 16 3" xfId="48"/>
    <cellStyle name="20% - Énfasis1 16 4" xfId="49"/>
    <cellStyle name="20% - Énfasis1 16 5" xfId="50"/>
    <cellStyle name="20% - Énfasis1 17" xfId="51"/>
    <cellStyle name="20% - Énfasis1 17 2" xfId="52"/>
    <cellStyle name="20% - Énfasis1 17 3" xfId="53"/>
    <cellStyle name="20% - Énfasis1 17 4" xfId="54"/>
    <cellStyle name="20% - Énfasis1 17 5" xfId="55"/>
    <cellStyle name="20% - Énfasis1 18" xfId="56"/>
    <cellStyle name="20% - Énfasis1 19" xfId="57"/>
    <cellStyle name="20% - Énfasis1 2" xfId="58"/>
    <cellStyle name="20% - Énfasis1 2 2" xfId="59"/>
    <cellStyle name="20% - Énfasis1 2 2 2" xfId="60"/>
    <cellStyle name="20% - Énfasis1 2 2 3" xfId="61"/>
    <cellStyle name="20% - Énfasis1 2 2 4" xfId="62"/>
    <cellStyle name="20% - Énfasis1 2 2 5" xfId="63"/>
    <cellStyle name="20% - Énfasis1 2 3" xfId="64"/>
    <cellStyle name="20% - Énfasis1 2 4" xfId="65"/>
    <cellStyle name="20% - Énfasis1 2 5" xfId="66"/>
    <cellStyle name="20% - Énfasis1 2 6" xfId="67"/>
    <cellStyle name="20% - Énfasis1 20" xfId="68"/>
    <cellStyle name="20% - Énfasis1 21" xfId="69"/>
    <cellStyle name="20% - Énfasis1 22" xfId="70"/>
    <cellStyle name="20% - Énfasis1 23" xfId="71"/>
    <cellStyle name="20% - Énfasis1 24" xfId="72"/>
    <cellStyle name="20% - Énfasis1 25" xfId="73"/>
    <cellStyle name="20% - Énfasis1 26" xfId="74"/>
    <cellStyle name="20% - Énfasis1 27" xfId="75"/>
    <cellStyle name="20% - Énfasis1 28" xfId="76"/>
    <cellStyle name="20% - Énfasis1 29" xfId="77"/>
    <cellStyle name="20% - Énfasis1 3" xfId="78"/>
    <cellStyle name="20% - Énfasis1 3 2" xfId="79"/>
    <cellStyle name="20% - Énfasis1 3 2 2" xfId="80"/>
    <cellStyle name="20% - Énfasis1 3 2 3" xfId="81"/>
    <cellStyle name="20% - Énfasis1 3 2 4" xfId="82"/>
    <cellStyle name="20% - Énfasis1 3 2 5" xfId="83"/>
    <cellStyle name="20% - Énfasis1 3 3" xfId="84"/>
    <cellStyle name="20% - Énfasis1 3 4" xfId="85"/>
    <cellStyle name="20% - Énfasis1 3 5" xfId="86"/>
    <cellStyle name="20% - Énfasis1 3 6" xfId="87"/>
    <cellStyle name="20% - Énfasis1 30" xfId="88"/>
    <cellStyle name="20% - Énfasis1 31" xfId="89"/>
    <cellStyle name="20% - Énfasis1 32" xfId="90"/>
    <cellStyle name="20% - Énfasis1 4" xfId="91"/>
    <cellStyle name="20% - Énfasis1 4 2" xfId="92"/>
    <cellStyle name="20% - Énfasis1 4 2 2" xfId="93"/>
    <cellStyle name="20% - Énfasis1 4 2 3" xfId="94"/>
    <cellStyle name="20% - Énfasis1 4 2 4" xfId="95"/>
    <cellStyle name="20% - Énfasis1 4 2 5" xfId="96"/>
    <cellStyle name="20% - Énfasis1 4 3" xfId="97"/>
    <cellStyle name="20% - Énfasis1 4 4" xfId="98"/>
    <cellStyle name="20% - Énfasis1 4 5" xfId="99"/>
    <cellStyle name="20% - Énfasis1 4 6" xfId="100"/>
    <cellStyle name="20% - Énfasis1 5" xfId="101"/>
    <cellStyle name="20% - Énfasis1 5 2" xfId="102"/>
    <cellStyle name="20% - Énfasis1 5 2 2" xfId="103"/>
    <cellStyle name="20% - Énfasis1 5 2 3" xfId="104"/>
    <cellStyle name="20% - Énfasis1 5 2 4" xfId="105"/>
    <cellStyle name="20% - Énfasis1 5 2 5" xfId="106"/>
    <cellStyle name="20% - Énfasis1 5 3" xfId="107"/>
    <cellStyle name="20% - Énfasis1 5 4" xfId="108"/>
    <cellStyle name="20% - Énfasis1 5 5" xfId="109"/>
    <cellStyle name="20% - Énfasis1 5 6" xfId="110"/>
    <cellStyle name="20% - Énfasis1 6" xfId="111"/>
    <cellStyle name="20% - Énfasis1 6 2" xfId="112"/>
    <cellStyle name="20% - Énfasis1 6 2 2" xfId="113"/>
    <cellStyle name="20% - Énfasis1 6 2 3" xfId="114"/>
    <cellStyle name="20% - Énfasis1 6 2 4" xfId="115"/>
    <cellStyle name="20% - Énfasis1 6 2 5" xfId="116"/>
    <cellStyle name="20% - Énfasis1 6 3" xfId="117"/>
    <cellStyle name="20% - Énfasis1 6 4" xfId="118"/>
    <cellStyle name="20% - Énfasis1 6 5" xfId="119"/>
    <cellStyle name="20% - Énfasis1 6 6" xfId="120"/>
    <cellStyle name="20% - Énfasis1 7" xfId="121"/>
    <cellStyle name="20% - Énfasis1 7 2" xfId="122"/>
    <cellStyle name="20% - Énfasis1 7 2 2" xfId="123"/>
    <cellStyle name="20% - Énfasis1 7 2 3" xfId="124"/>
    <cellStyle name="20% - Énfasis1 7 2 4" xfId="125"/>
    <cellStyle name="20% - Énfasis1 7 2 5" xfId="126"/>
    <cellStyle name="20% - Énfasis1 7 3" xfId="127"/>
    <cellStyle name="20% - Énfasis1 7 4" xfId="128"/>
    <cellStyle name="20% - Énfasis1 7 5" xfId="129"/>
    <cellStyle name="20% - Énfasis1 7 6" xfId="130"/>
    <cellStyle name="20% - Énfasis1 8" xfId="131"/>
    <cellStyle name="20% - Énfasis1 8 2" xfId="132"/>
    <cellStyle name="20% - Énfasis1 8 2 2" xfId="133"/>
    <cellStyle name="20% - Énfasis1 8 2 3" xfId="134"/>
    <cellStyle name="20% - Énfasis1 8 2 4" xfId="135"/>
    <cellStyle name="20% - Énfasis1 8 2 5" xfId="136"/>
    <cellStyle name="20% - Énfasis1 8 3" xfId="137"/>
    <cellStyle name="20% - Énfasis1 8 4" xfId="138"/>
    <cellStyle name="20% - Énfasis1 8 5" xfId="139"/>
    <cellStyle name="20% - Énfasis1 8 6" xfId="140"/>
    <cellStyle name="20% - Énfasis1 9" xfId="141"/>
    <cellStyle name="20% - Énfasis1 9 2" xfId="142"/>
    <cellStyle name="20% - Énfasis1 9 3" xfId="143"/>
    <cellStyle name="20% - Énfasis1 9 4" xfId="144"/>
    <cellStyle name="20% - Énfasis1 9 5" xfId="145"/>
    <cellStyle name="20% - Énfasis2" xfId="146"/>
    <cellStyle name="20% - Énfasis2 10" xfId="147"/>
    <cellStyle name="20% - Énfasis2 10 2" xfId="148"/>
    <cellStyle name="20% - Énfasis2 10 3" xfId="149"/>
    <cellStyle name="20% - Énfasis2 10 4" xfId="150"/>
    <cellStyle name="20% - Énfasis2 10 5" xfId="151"/>
    <cellStyle name="20% - Énfasis2 11" xfId="152"/>
    <cellStyle name="20% - Énfasis2 11 2" xfId="153"/>
    <cellStyle name="20% - Énfasis2 11 3" xfId="154"/>
    <cellStyle name="20% - Énfasis2 11 4" xfId="155"/>
    <cellStyle name="20% - Énfasis2 11 5" xfId="156"/>
    <cellStyle name="20% - Énfasis2 12" xfId="157"/>
    <cellStyle name="20% - Énfasis2 12 2" xfId="158"/>
    <cellStyle name="20% - Énfasis2 12 3" xfId="159"/>
    <cellStyle name="20% - Énfasis2 12 4" xfId="160"/>
    <cellStyle name="20% - Énfasis2 12 5" xfId="161"/>
    <cellStyle name="20% - Énfasis2 13" xfId="162"/>
    <cellStyle name="20% - Énfasis2 13 2" xfId="163"/>
    <cellStyle name="20% - Énfasis2 13 3" xfId="164"/>
    <cellStyle name="20% - Énfasis2 13 4" xfId="165"/>
    <cellStyle name="20% - Énfasis2 13 5" xfId="166"/>
    <cellStyle name="20% - Énfasis2 14" xfId="167"/>
    <cellStyle name="20% - Énfasis2 14 2" xfId="168"/>
    <cellStyle name="20% - Énfasis2 14 3" xfId="169"/>
    <cellStyle name="20% - Énfasis2 14 4" xfId="170"/>
    <cellStyle name="20% - Énfasis2 14 5" xfId="171"/>
    <cellStyle name="20% - Énfasis2 15" xfId="172"/>
    <cellStyle name="20% - Énfasis2 15 2" xfId="173"/>
    <cellStyle name="20% - Énfasis2 15 3" xfId="174"/>
    <cellStyle name="20% - Énfasis2 15 4" xfId="175"/>
    <cellStyle name="20% - Énfasis2 15 5" xfId="176"/>
    <cellStyle name="20% - Énfasis2 16" xfId="177"/>
    <cellStyle name="20% - Énfasis2 16 2" xfId="178"/>
    <cellStyle name="20% - Énfasis2 16 3" xfId="179"/>
    <cellStyle name="20% - Énfasis2 16 4" xfId="180"/>
    <cellStyle name="20% - Énfasis2 16 5" xfId="181"/>
    <cellStyle name="20% - Énfasis2 17" xfId="182"/>
    <cellStyle name="20% - Énfasis2 17 2" xfId="183"/>
    <cellStyle name="20% - Énfasis2 17 3" xfId="184"/>
    <cellStyle name="20% - Énfasis2 17 4" xfId="185"/>
    <cellStyle name="20% - Énfasis2 17 5" xfId="186"/>
    <cellStyle name="20% - Énfasis2 18" xfId="187"/>
    <cellStyle name="20% - Énfasis2 19" xfId="188"/>
    <cellStyle name="20% - Énfasis2 2" xfId="189"/>
    <cellStyle name="20% - Énfasis2 2 2" xfId="190"/>
    <cellStyle name="20% - Énfasis2 2 2 2" xfId="191"/>
    <cellStyle name="20% - Énfasis2 2 2 3" xfId="192"/>
    <cellStyle name="20% - Énfasis2 2 2 4" xfId="193"/>
    <cellStyle name="20% - Énfasis2 2 2 5" xfId="194"/>
    <cellStyle name="20% - Énfasis2 2 3" xfId="195"/>
    <cellStyle name="20% - Énfasis2 2 4" xfId="196"/>
    <cellStyle name="20% - Énfasis2 2 5" xfId="197"/>
    <cellStyle name="20% - Énfasis2 2 6" xfId="198"/>
    <cellStyle name="20% - Énfasis2 20" xfId="199"/>
    <cellStyle name="20% - Énfasis2 21" xfId="200"/>
    <cellStyle name="20% - Énfasis2 22" xfId="201"/>
    <cellStyle name="20% - Énfasis2 23" xfId="202"/>
    <cellStyle name="20% - Énfasis2 24" xfId="203"/>
    <cellStyle name="20% - Énfasis2 25" xfId="204"/>
    <cellStyle name="20% - Énfasis2 26" xfId="205"/>
    <cellStyle name="20% - Énfasis2 27" xfId="206"/>
    <cellStyle name="20% - Énfasis2 28" xfId="207"/>
    <cellStyle name="20% - Énfasis2 29" xfId="208"/>
    <cellStyle name="20% - Énfasis2 3" xfId="209"/>
    <cellStyle name="20% - Énfasis2 3 2" xfId="210"/>
    <cellStyle name="20% - Énfasis2 3 2 2" xfId="211"/>
    <cellStyle name="20% - Énfasis2 3 2 3" xfId="212"/>
    <cellStyle name="20% - Énfasis2 3 2 4" xfId="213"/>
    <cellStyle name="20% - Énfasis2 3 2 5" xfId="214"/>
    <cellStyle name="20% - Énfasis2 3 3" xfId="215"/>
    <cellStyle name="20% - Énfasis2 3 4" xfId="216"/>
    <cellStyle name="20% - Énfasis2 3 5" xfId="217"/>
    <cellStyle name="20% - Énfasis2 3 6" xfId="218"/>
    <cellStyle name="20% - Énfasis2 30" xfId="219"/>
    <cellStyle name="20% - Énfasis2 31" xfId="220"/>
    <cellStyle name="20% - Énfasis2 32" xfId="221"/>
    <cellStyle name="20% - Énfasis2 4" xfId="222"/>
    <cellStyle name="20% - Énfasis2 4 2" xfId="223"/>
    <cellStyle name="20% - Énfasis2 4 2 2" xfId="224"/>
    <cellStyle name="20% - Énfasis2 4 2 3" xfId="225"/>
    <cellStyle name="20% - Énfasis2 4 2 4" xfId="226"/>
    <cellStyle name="20% - Énfasis2 4 2 5" xfId="227"/>
    <cellStyle name="20% - Énfasis2 4 3" xfId="228"/>
    <cellStyle name="20% - Énfasis2 4 4" xfId="229"/>
    <cellStyle name="20% - Énfasis2 4 5" xfId="230"/>
    <cellStyle name="20% - Énfasis2 4 6" xfId="231"/>
    <cellStyle name="20% - Énfasis2 5" xfId="232"/>
    <cellStyle name="20% - Énfasis2 5 2" xfId="233"/>
    <cellStyle name="20% - Énfasis2 5 2 2" xfId="234"/>
    <cellStyle name="20% - Énfasis2 5 2 3" xfId="235"/>
    <cellStyle name="20% - Énfasis2 5 2 4" xfId="236"/>
    <cellStyle name="20% - Énfasis2 5 2 5" xfId="237"/>
    <cellStyle name="20% - Énfasis2 5 3" xfId="238"/>
    <cellStyle name="20% - Énfasis2 5 4" xfId="239"/>
    <cellStyle name="20% - Énfasis2 5 5" xfId="240"/>
    <cellStyle name="20% - Énfasis2 5 6" xfId="241"/>
    <cellStyle name="20% - Énfasis2 6" xfId="242"/>
    <cellStyle name="20% - Énfasis2 6 2" xfId="243"/>
    <cellStyle name="20% - Énfasis2 6 2 2" xfId="244"/>
    <cellStyle name="20% - Énfasis2 6 2 3" xfId="245"/>
    <cellStyle name="20% - Énfasis2 6 2 4" xfId="246"/>
    <cellStyle name="20% - Énfasis2 6 2 5" xfId="247"/>
    <cellStyle name="20% - Énfasis2 6 3" xfId="248"/>
    <cellStyle name="20% - Énfasis2 6 4" xfId="249"/>
    <cellStyle name="20% - Énfasis2 6 5" xfId="250"/>
    <cellStyle name="20% - Énfasis2 6 6" xfId="251"/>
    <cellStyle name="20% - Énfasis2 7" xfId="252"/>
    <cellStyle name="20% - Énfasis2 7 2" xfId="253"/>
    <cellStyle name="20% - Énfasis2 7 2 2" xfId="254"/>
    <cellStyle name="20% - Énfasis2 7 2 3" xfId="255"/>
    <cellStyle name="20% - Énfasis2 7 2 4" xfId="256"/>
    <cellStyle name="20% - Énfasis2 7 2 5" xfId="257"/>
    <cellStyle name="20% - Énfasis2 7 3" xfId="258"/>
    <cellStyle name="20% - Énfasis2 7 4" xfId="259"/>
    <cellStyle name="20% - Énfasis2 7 5" xfId="260"/>
    <cellStyle name="20% - Énfasis2 7 6" xfId="261"/>
    <cellStyle name="20% - Énfasis2 8" xfId="262"/>
    <cellStyle name="20% - Énfasis2 8 2" xfId="263"/>
    <cellStyle name="20% - Énfasis2 8 2 2" xfId="264"/>
    <cellStyle name="20% - Énfasis2 8 2 3" xfId="265"/>
    <cellStyle name="20% - Énfasis2 8 2 4" xfId="266"/>
    <cellStyle name="20% - Énfasis2 8 2 5" xfId="267"/>
    <cellStyle name="20% - Énfasis2 8 3" xfId="268"/>
    <cellStyle name="20% - Énfasis2 8 4" xfId="269"/>
    <cellStyle name="20% - Énfasis2 8 5" xfId="270"/>
    <cellStyle name="20% - Énfasis2 8 6" xfId="271"/>
    <cellStyle name="20% - Énfasis2 9" xfId="272"/>
    <cellStyle name="20% - Énfasis2 9 2" xfId="273"/>
    <cellStyle name="20% - Énfasis2 9 3" xfId="274"/>
    <cellStyle name="20% - Énfasis2 9 4" xfId="275"/>
    <cellStyle name="20% - Énfasis2 9 5" xfId="276"/>
    <cellStyle name="20% - Énfasis3" xfId="277"/>
    <cellStyle name="20% - Énfasis3 10" xfId="278"/>
    <cellStyle name="20% - Énfasis3 10 2" xfId="279"/>
    <cellStyle name="20% - Énfasis3 10 3" xfId="280"/>
    <cellStyle name="20% - Énfasis3 10 4" xfId="281"/>
    <cellStyle name="20% - Énfasis3 10 5" xfId="282"/>
    <cellStyle name="20% - Énfasis3 11" xfId="283"/>
    <cellStyle name="20% - Énfasis3 11 2" xfId="284"/>
    <cellStyle name="20% - Énfasis3 11 3" xfId="285"/>
    <cellStyle name="20% - Énfasis3 11 4" xfId="286"/>
    <cellStyle name="20% - Énfasis3 11 5" xfId="287"/>
    <cellStyle name="20% - Énfasis3 12" xfId="288"/>
    <cellStyle name="20% - Énfasis3 12 2" xfId="289"/>
    <cellStyle name="20% - Énfasis3 12 3" xfId="290"/>
    <cellStyle name="20% - Énfasis3 12 4" xfId="291"/>
    <cellStyle name="20% - Énfasis3 12 5" xfId="292"/>
    <cellStyle name="20% - Énfasis3 13" xfId="293"/>
    <cellStyle name="20% - Énfasis3 13 2" xfId="294"/>
    <cellStyle name="20% - Énfasis3 13 3" xfId="295"/>
    <cellStyle name="20% - Énfasis3 13 4" xfId="296"/>
    <cellStyle name="20% - Énfasis3 13 5" xfId="297"/>
    <cellStyle name="20% - Énfasis3 14" xfId="298"/>
    <cellStyle name="20% - Énfasis3 14 2" xfId="299"/>
    <cellStyle name="20% - Énfasis3 14 3" xfId="300"/>
    <cellStyle name="20% - Énfasis3 14 4" xfId="301"/>
    <cellStyle name="20% - Énfasis3 14 5" xfId="302"/>
    <cellStyle name="20% - Énfasis3 15" xfId="303"/>
    <cellStyle name="20% - Énfasis3 15 2" xfId="304"/>
    <cellStyle name="20% - Énfasis3 15 3" xfId="305"/>
    <cellStyle name="20% - Énfasis3 15 4" xfId="306"/>
    <cellStyle name="20% - Énfasis3 15 5" xfId="307"/>
    <cellStyle name="20% - Énfasis3 16" xfId="308"/>
    <cellStyle name="20% - Énfasis3 16 2" xfId="309"/>
    <cellStyle name="20% - Énfasis3 16 3" xfId="310"/>
    <cellStyle name="20% - Énfasis3 16 4" xfId="311"/>
    <cellStyle name="20% - Énfasis3 16 5" xfId="312"/>
    <cellStyle name="20% - Énfasis3 17" xfId="313"/>
    <cellStyle name="20% - Énfasis3 17 2" xfId="314"/>
    <cellStyle name="20% - Énfasis3 17 3" xfId="315"/>
    <cellStyle name="20% - Énfasis3 17 4" xfId="316"/>
    <cellStyle name="20% - Énfasis3 17 5" xfId="317"/>
    <cellStyle name="20% - Énfasis3 18" xfId="318"/>
    <cellStyle name="20% - Énfasis3 19" xfId="319"/>
    <cellStyle name="20% - Énfasis3 2" xfId="320"/>
    <cellStyle name="20% - Énfasis3 2 2" xfId="321"/>
    <cellStyle name="20% - Énfasis3 2 2 2" xfId="322"/>
    <cellStyle name="20% - Énfasis3 2 2 3" xfId="323"/>
    <cellStyle name="20% - Énfasis3 2 2 4" xfId="324"/>
    <cellStyle name="20% - Énfasis3 2 2 5" xfId="325"/>
    <cellStyle name="20% - Énfasis3 2 3" xfId="326"/>
    <cellStyle name="20% - Énfasis3 2 4" xfId="327"/>
    <cellStyle name="20% - Énfasis3 2 5" xfId="328"/>
    <cellStyle name="20% - Énfasis3 2 6" xfId="329"/>
    <cellStyle name="20% - Énfasis3 20" xfId="330"/>
    <cellStyle name="20% - Énfasis3 21" xfId="331"/>
    <cellStyle name="20% - Énfasis3 22" xfId="332"/>
    <cellStyle name="20% - Énfasis3 23" xfId="333"/>
    <cellStyle name="20% - Énfasis3 24" xfId="334"/>
    <cellStyle name="20% - Énfasis3 25" xfId="335"/>
    <cellStyle name="20% - Énfasis3 26" xfId="336"/>
    <cellStyle name="20% - Énfasis3 27" xfId="337"/>
    <cellStyle name="20% - Énfasis3 28" xfId="338"/>
    <cellStyle name="20% - Énfasis3 29" xfId="339"/>
    <cellStyle name="20% - Énfasis3 3" xfId="340"/>
    <cellStyle name="20% - Énfasis3 3 2" xfId="341"/>
    <cellStyle name="20% - Énfasis3 3 2 2" xfId="342"/>
    <cellStyle name="20% - Énfasis3 3 2 3" xfId="343"/>
    <cellStyle name="20% - Énfasis3 3 2 4" xfId="344"/>
    <cellStyle name="20% - Énfasis3 3 2 5" xfId="345"/>
    <cellStyle name="20% - Énfasis3 3 3" xfId="346"/>
    <cellStyle name="20% - Énfasis3 3 4" xfId="347"/>
    <cellStyle name="20% - Énfasis3 3 5" xfId="348"/>
    <cellStyle name="20% - Énfasis3 3 6" xfId="349"/>
    <cellStyle name="20% - Énfasis3 30" xfId="350"/>
    <cellStyle name="20% - Énfasis3 31" xfId="351"/>
    <cellStyle name="20% - Énfasis3 32" xfId="352"/>
    <cellStyle name="20% - Énfasis3 4" xfId="353"/>
    <cellStyle name="20% - Énfasis3 4 2" xfId="354"/>
    <cellStyle name="20% - Énfasis3 4 2 2" xfId="355"/>
    <cellStyle name="20% - Énfasis3 4 2 3" xfId="356"/>
    <cellStyle name="20% - Énfasis3 4 2 4" xfId="357"/>
    <cellStyle name="20% - Énfasis3 4 2 5" xfId="358"/>
    <cellStyle name="20% - Énfasis3 4 3" xfId="359"/>
    <cellStyle name="20% - Énfasis3 4 4" xfId="360"/>
    <cellStyle name="20% - Énfasis3 4 5" xfId="361"/>
    <cellStyle name="20% - Énfasis3 4 6" xfId="362"/>
    <cellStyle name="20% - Énfasis3 5" xfId="363"/>
    <cellStyle name="20% - Énfasis3 5 2" xfId="364"/>
    <cellStyle name="20% - Énfasis3 5 2 2" xfId="365"/>
    <cellStyle name="20% - Énfasis3 5 2 3" xfId="366"/>
    <cellStyle name="20% - Énfasis3 5 2 4" xfId="367"/>
    <cellStyle name="20% - Énfasis3 5 2 5" xfId="368"/>
    <cellStyle name="20% - Énfasis3 5 3" xfId="369"/>
    <cellStyle name="20% - Énfasis3 5 4" xfId="370"/>
    <cellStyle name="20% - Énfasis3 5 5" xfId="371"/>
    <cellStyle name="20% - Énfasis3 5 6" xfId="372"/>
    <cellStyle name="20% - Énfasis3 6" xfId="373"/>
    <cellStyle name="20% - Énfasis3 6 2" xfId="374"/>
    <cellStyle name="20% - Énfasis3 6 2 2" xfId="375"/>
    <cellStyle name="20% - Énfasis3 6 2 3" xfId="376"/>
    <cellStyle name="20% - Énfasis3 6 2 4" xfId="377"/>
    <cellStyle name="20% - Énfasis3 6 2 5" xfId="378"/>
    <cellStyle name="20% - Énfasis3 6 3" xfId="379"/>
    <cellStyle name="20% - Énfasis3 6 4" xfId="380"/>
    <cellStyle name="20% - Énfasis3 6 5" xfId="381"/>
    <cellStyle name="20% - Énfasis3 6 6" xfId="382"/>
    <cellStyle name="20% - Énfasis3 7" xfId="383"/>
    <cellStyle name="20% - Énfasis3 7 2" xfId="384"/>
    <cellStyle name="20% - Énfasis3 7 2 2" xfId="385"/>
    <cellStyle name="20% - Énfasis3 7 2 3" xfId="386"/>
    <cellStyle name="20% - Énfasis3 7 2 4" xfId="387"/>
    <cellStyle name="20% - Énfasis3 7 2 5" xfId="388"/>
    <cellStyle name="20% - Énfasis3 7 3" xfId="389"/>
    <cellStyle name="20% - Énfasis3 7 4" xfId="390"/>
    <cellStyle name="20% - Énfasis3 7 5" xfId="391"/>
    <cellStyle name="20% - Énfasis3 7 6" xfId="392"/>
    <cellStyle name="20% - Énfasis3 8" xfId="393"/>
    <cellStyle name="20% - Énfasis3 8 2" xfId="394"/>
    <cellStyle name="20% - Énfasis3 8 2 2" xfId="395"/>
    <cellStyle name="20% - Énfasis3 8 2 3" xfId="396"/>
    <cellStyle name="20% - Énfasis3 8 2 4" xfId="397"/>
    <cellStyle name="20% - Énfasis3 8 2 5" xfId="398"/>
    <cellStyle name="20% - Énfasis3 8 3" xfId="399"/>
    <cellStyle name="20% - Énfasis3 8 4" xfId="400"/>
    <cellStyle name="20% - Énfasis3 8 5" xfId="401"/>
    <cellStyle name="20% - Énfasis3 8 6" xfId="402"/>
    <cellStyle name="20% - Énfasis3 9" xfId="403"/>
    <cellStyle name="20% - Énfasis3 9 2" xfId="404"/>
    <cellStyle name="20% - Énfasis3 9 3" xfId="405"/>
    <cellStyle name="20% - Énfasis3 9 4" xfId="406"/>
    <cellStyle name="20% - Énfasis3 9 5" xfId="407"/>
    <cellStyle name="20% - Énfasis4" xfId="408"/>
    <cellStyle name="20% - Énfasis4 10" xfId="409"/>
    <cellStyle name="20% - Énfasis4 10 2" xfId="410"/>
    <cellStyle name="20% - Énfasis4 10 3" xfId="411"/>
    <cellStyle name="20% - Énfasis4 10 4" xfId="412"/>
    <cellStyle name="20% - Énfasis4 10 5" xfId="413"/>
    <cellStyle name="20% - Énfasis4 11" xfId="414"/>
    <cellStyle name="20% - Énfasis4 11 2" xfId="415"/>
    <cellStyle name="20% - Énfasis4 11 3" xfId="416"/>
    <cellStyle name="20% - Énfasis4 11 4" xfId="417"/>
    <cellStyle name="20% - Énfasis4 11 5" xfId="418"/>
    <cellStyle name="20% - Énfasis4 12" xfId="419"/>
    <cellStyle name="20% - Énfasis4 12 2" xfId="420"/>
    <cellStyle name="20% - Énfasis4 12 3" xfId="421"/>
    <cellStyle name="20% - Énfasis4 12 4" xfId="422"/>
    <cellStyle name="20% - Énfasis4 12 5" xfId="423"/>
    <cellStyle name="20% - Énfasis4 13" xfId="424"/>
    <cellStyle name="20% - Énfasis4 13 2" xfId="425"/>
    <cellStyle name="20% - Énfasis4 13 3" xfId="426"/>
    <cellStyle name="20% - Énfasis4 13 4" xfId="427"/>
    <cellStyle name="20% - Énfasis4 13 5" xfId="428"/>
    <cellStyle name="20% - Énfasis4 14" xfId="429"/>
    <cellStyle name="20% - Énfasis4 14 2" xfId="430"/>
    <cellStyle name="20% - Énfasis4 14 3" xfId="431"/>
    <cellStyle name="20% - Énfasis4 14 4" xfId="432"/>
    <cellStyle name="20% - Énfasis4 14 5" xfId="433"/>
    <cellStyle name="20% - Énfasis4 15" xfId="434"/>
    <cellStyle name="20% - Énfasis4 15 2" xfId="435"/>
    <cellStyle name="20% - Énfasis4 15 3" xfId="436"/>
    <cellStyle name="20% - Énfasis4 15 4" xfId="437"/>
    <cellStyle name="20% - Énfasis4 15 5" xfId="438"/>
    <cellStyle name="20% - Énfasis4 16" xfId="439"/>
    <cellStyle name="20% - Énfasis4 16 2" xfId="440"/>
    <cellStyle name="20% - Énfasis4 16 3" xfId="441"/>
    <cellStyle name="20% - Énfasis4 16 4" xfId="442"/>
    <cellStyle name="20% - Énfasis4 16 5" xfId="443"/>
    <cellStyle name="20% - Énfasis4 17" xfId="444"/>
    <cellStyle name="20% - Énfasis4 17 2" xfId="445"/>
    <cellStyle name="20% - Énfasis4 17 3" xfId="446"/>
    <cellStyle name="20% - Énfasis4 17 4" xfId="447"/>
    <cellStyle name="20% - Énfasis4 17 5" xfId="448"/>
    <cellStyle name="20% - Énfasis4 18" xfId="449"/>
    <cellStyle name="20% - Énfasis4 19" xfId="450"/>
    <cellStyle name="20% - Énfasis4 2" xfId="451"/>
    <cellStyle name="20% - Énfasis4 2 2" xfId="452"/>
    <cellStyle name="20% - Énfasis4 2 2 2" xfId="453"/>
    <cellStyle name="20% - Énfasis4 2 2 3" xfId="454"/>
    <cellStyle name="20% - Énfasis4 2 2 4" xfId="455"/>
    <cellStyle name="20% - Énfasis4 2 2 5" xfId="456"/>
    <cellStyle name="20% - Énfasis4 2 3" xfId="457"/>
    <cellStyle name="20% - Énfasis4 2 4" xfId="458"/>
    <cellStyle name="20% - Énfasis4 2 5" xfId="459"/>
    <cellStyle name="20% - Énfasis4 2 6" xfId="460"/>
    <cellStyle name="20% - Énfasis4 20" xfId="461"/>
    <cellStyle name="20% - Énfasis4 21" xfId="462"/>
    <cellStyle name="20% - Énfasis4 22" xfId="463"/>
    <cellStyle name="20% - Énfasis4 23" xfId="464"/>
    <cellStyle name="20% - Énfasis4 24" xfId="465"/>
    <cellStyle name="20% - Énfasis4 25" xfId="466"/>
    <cellStyle name="20% - Énfasis4 26" xfId="467"/>
    <cellStyle name="20% - Énfasis4 27" xfId="468"/>
    <cellStyle name="20% - Énfasis4 28" xfId="469"/>
    <cellStyle name="20% - Énfasis4 29" xfId="470"/>
    <cellStyle name="20% - Énfasis4 3" xfId="471"/>
    <cellStyle name="20% - Énfasis4 3 2" xfId="472"/>
    <cellStyle name="20% - Énfasis4 3 2 2" xfId="473"/>
    <cellStyle name="20% - Énfasis4 3 2 3" xfId="474"/>
    <cellStyle name="20% - Énfasis4 3 2 4" xfId="475"/>
    <cellStyle name="20% - Énfasis4 3 2 5" xfId="476"/>
    <cellStyle name="20% - Énfasis4 3 3" xfId="477"/>
    <cellStyle name="20% - Énfasis4 3 4" xfId="478"/>
    <cellStyle name="20% - Énfasis4 3 5" xfId="479"/>
    <cellStyle name="20% - Énfasis4 3 6" xfId="480"/>
    <cellStyle name="20% - Énfasis4 30" xfId="481"/>
    <cellStyle name="20% - Énfasis4 31" xfId="482"/>
    <cellStyle name="20% - Énfasis4 32" xfId="483"/>
    <cellStyle name="20% - Énfasis4 4" xfId="484"/>
    <cellStyle name="20% - Énfasis4 4 2" xfId="485"/>
    <cellStyle name="20% - Énfasis4 4 2 2" xfId="486"/>
    <cellStyle name="20% - Énfasis4 4 2 3" xfId="487"/>
    <cellStyle name="20% - Énfasis4 4 2 4" xfId="488"/>
    <cellStyle name="20% - Énfasis4 4 2 5" xfId="489"/>
    <cellStyle name="20% - Énfasis4 4 3" xfId="490"/>
    <cellStyle name="20% - Énfasis4 4 4" xfId="491"/>
    <cellStyle name="20% - Énfasis4 4 5" xfId="492"/>
    <cellStyle name="20% - Énfasis4 4 6" xfId="493"/>
    <cellStyle name="20% - Énfasis4 5" xfId="494"/>
    <cellStyle name="20% - Énfasis4 5 2" xfId="495"/>
    <cellStyle name="20% - Énfasis4 5 2 2" xfId="496"/>
    <cellStyle name="20% - Énfasis4 5 2 3" xfId="497"/>
    <cellStyle name="20% - Énfasis4 5 2 4" xfId="498"/>
    <cellStyle name="20% - Énfasis4 5 2 5" xfId="499"/>
    <cellStyle name="20% - Énfasis4 5 3" xfId="500"/>
    <cellStyle name="20% - Énfasis4 5 4" xfId="501"/>
    <cellStyle name="20% - Énfasis4 5 5" xfId="502"/>
    <cellStyle name="20% - Énfasis4 5 6" xfId="503"/>
    <cellStyle name="20% - Énfasis4 6" xfId="504"/>
    <cellStyle name="20% - Énfasis4 6 2" xfId="505"/>
    <cellStyle name="20% - Énfasis4 6 2 2" xfId="506"/>
    <cellStyle name="20% - Énfasis4 6 2 3" xfId="507"/>
    <cellStyle name="20% - Énfasis4 6 2 4" xfId="508"/>
    <cellStyle name="20% - Énfasis4 6 2 5" xfId="509"/>
    <cellStyle name="20% - Énfasis4 6 3" xfId="510"/>
    <cellStyle name="20% - Énfasis4 6 4" xfId="511"/>
    <cellStyle name="20% - Énfasis4 6 5" xfId="512"/>
    <cellStyle name="20% - Énfasis4 6 6" xfId="513"/>
    <cellStyle name="20% - Énfasis4 7" xfId="514"/>
    <cellStyle name="20% - Énfasis4 7 2" xfId="515"/>
    <cellStyle name="20% - Énfasis4 7 2 2" xfId="516"/>
    <cellStyle name="20% - Énfasis4 7 2 3" xfId="517"/>
    <cellStyle name="20% - Énfasis4 7 2 4" xfId="518"/>
    <cellStyle name="20% - Énfasis4 7 2 5" xfId="519"/>
    <cellStyle name="20% - Énfasis4 7 3" xfId="520"/>
    <cellStyle name="20% - Énfasis4 7 4" xfId="521"/>
    <cellStyle name="20% - Énfasis4 7 5" xfId="522"/>
    <cellStyle name="20% - Énfasis4 7 6" xfId="523"/>
    <cellStyle name="20% - Énfasis4 8" xfId="524"/>
    <cellStyle name="20% - Énfasis4 8 2" xfId="525"/>
    <cellStyle name="20% - Énfasis4 8 2 2" xfId="526"/>
    <cellStyle name="20% - Énfasis4 8 2 3" xfId="527"/>
    <cellStyle name="20% - Énfasis4 8 2 4" xfId="528"/>
    <cellStyle name="20% - Énfasis4 8 2 5" xfId="529"/>
    <cellStyle name="20% - Énfasis4 8 3" xfId="530"/>
    <cellStyle name="20% - Énfasis4 8 4" xfId="531"/>
    <cellStyle name="20% - Énfasis4 8 5" xfId="532"/>
    <cellStyle name="20% - Énfasis4 8 6" xfId="533"/>
    <cellStyle name="20% - Énfasis4 9" xfId="534"/>
    <cellStyle name="20% - Énfasis4 9 2" xfId="535"/>
    <cellStyle name="20% - Énfasis4 9 3" xfId="536"/>
    <cellStyle name="20% - Énfasis4 9 4" xfId="537"/>
    <cellStyle name="20% - Énfasis4 9 5" xfId="538"/>
    <cellStyle name="20% - Énfasis5" xfId="539"/>
    <cellStyle name="20% - Énfasis5 10" xfId="540"/>
    <cellStyle name="20% - Énfasis5 10 2" xfId="541"/>
    <cellStyle name="20% - Énfasis5 10 3" xfId="542"/>
    <cellStyle name="20% - Énfasis5 10 4" xfId="543"/>
    <cellStyle name="20% - Énfasis5 10 5" xfId="544"/>
    <cellStyle name="20% - Énfasis5 11" xfId="545"/>
    <cellStyle name="20% - Énfasis5 11 2" xfId="546"/>
    <cellStyle name="20% - Énfasis5 11 3" xfId="547"/>
    <cellStyle name="20% - Énfasis5 11 4" xfId="548"/>
    <cellStyle name="20% - Énfasis5 11 5" xfId="549"/>
    <cellStyle name="20% - Énfasis5 12" xfId="550"/>
    <cellStyle name="20% - Énfasis5 12 2" xfId="551"/>
    <cellStyle name="20% - Énfasis5 12 3" xfId="552"/>
    <cellStyle name="20% - Énfasis5 12 4" xfId="553"/>
    <cellStyle name="20% - Énfasis5 12 5" xfId="554"/>
    <cellStyle name="20% - Énfasis5 13" xfId="555"/>
    <cellStyle name="20% - Énfasis5 13 2" xfId="556"/>
    <cellStyle name="20% - Énfasis5 13 3" xfId="557"/>
    <cellStyle name="20% - Énfasis5 13 4" xfId="558"/>
    <cellStyle name="20% - Énfasis5 13 5" xfId="559"/>
    <cellStyle name="20% - Énfasis5 14" xfId="560"/>
    <cellStyle name="20% - Énfasis5 14 2" xfId="561"/>
    <cellStyle name="20% - Énfasis5 14 3" xfId="562"/>
    <cellStyle name="20% - Énfasis5 14 4" xfId="563"/>
    <cellStyle name="20% - Énfasis5 14 5" xfId="564"/>
    <cellStyle name="20% - Énfasis5 15" xfId="565"/>
    <cellStyle name="20% - Énfasis5 15 2" xfId="566"/>
    <cellStyle name="20% - Énfasis5 15 3" xfId="567"/>
    <cellStyle name="20% - Énfasis5 15 4" xfId="568"/>
    <cellStyle name="20% - Énfasis5 15 5" xfId="569"/>
    <cellStyle name="20% - Énfasis5 16" xfId="570"/>
    <cellStyle name="20% - Énfasis5 16 2" xfId="571"/>
    <cellStyle name="20% - Énfasis5 16 3" xfId="572"/>
    <cellStyle name="20% - Énfasis5 16 4" xfId="573"/>
    <cellStyle name="20% - Énfasis5 16 5" xfId="574"/>
    <cellStyle name="20% - Énfasis5 17" xfId="575"/>
    <cellStyle name="20% - Énfasis5 17 2" xfId="576"/>
    <cellStyle name="20% - Énfasis5 17 3" xfId="577"/>
    <cellStyle name="20% - Énfasis5 17 4" xfId="578"/>
    <cellStyle name="20% - Énfasis5 17 5" xfId="579"/>
    <cellStyle name="20% - Énfasis5 18" xfId="580"/>
    <cellStyle name="20% - Énfasis5 19" xfId="581"/>
    <cellStyle name="20% - Énfasis5 2" xfId="582"/>
    <cellStyle name="20% - Énfasis5 2 2" xfId="583"/>
    <cellStyle name="20% - Énfasis5 2 2 2" xfId="584"/>
    <cellStyle name="20% - Énfasis5 2 2 3" xfId="585"/>
    <cellStyle name="20% - Énfasis5 2 2 4" xfId="586"/>
    <cellStyle name="20% - Énfasis5 2 2 5" xfId="587"/>
    <cellStyle name="20% - Énfasis5 2 3" xfId="588"/>
    <cellStyle name="20% - Énfasis5 2 4" xfId="589"/>
    <cellStyle name="20% - Énfasis5 2 5" xfId="590"/>
    <cellStyle name="20% - Énfasis5 2 6" xfId="591"/>
    <cellStyle name="20% - Énfasis5 20" xfId="592"/>
    <cellStyle name="20% - Énfasis5 21" xfId="593"/>
    <cellStyle name="20% - Énfasis5 22" xfId="594"/>
    <cellStyle name="20% - Énfasis5 23" xfId="595"/>
    <cellStyle name="20% - Énfasis5 24" xfId="596"/>
    <cellStyle name="20% - Énfasis5 25" xfId="597"/>
    <cellStyle name="20% - Énfasis5 26" xfId="598"/>
    <cellStyle name="20% - Énfasis5 27" xfId="599"/>
    <cellStyle name="20% - Énfasis5 28" xfId="600"/>
    <cellStyle name="20% - Énfasis5 29" xfId="601"/>
    <cellStyle name="20% - Énfasis5 3" xfId="602"/>
    <cellStyle name="20% - Énfasis5 3 2" xfId="603"/>
    <cellStyle name="20% - Énfasis5 3 2 2" xfId="604"/>
    <cellStyle name="20% - Énfasis5 3 2 3" xfId="605"/>
    <cellStyle name="20% - Énfasis5 3 2 4" xfId="606"/>
    <cellStyle name="20% - Énfasis5 3 2 5" xfId="607"/>
    <cellStyle name="20% - Énfasis5 3 3" xfId="608"/>
    <cellStyle name="20% - Énfasis5 3 4" xfId="609"/>
    <cellStyle name="20% - Énfasis5 3 5" xfId="610"/>
    <cellStyle name="20% - Énfasis5 3 6" xfId="611"/>
    <cellStyle name="20% - Énfasis5 30" xfId="612"/>
    <cellStyle name="20% - Énfasis5 31" xfId="613"/>
    <cellStyle name="20% - Énfasis5 32" xfId="614"/>
    <cellStyle name="20% - Énfasis5 4" xfId="615"/>
    <cellStyle name="20% - Énfasis5 4 2" xfId="616"/>
    <cellStyle name="20% - Énfasis5 4 2 2" xfId="617"/>
    <cellStyle name="20% - Énfasis5 4 2 3" xfId="618"/>
    <cellStyle name="20% - Énfasis5 4 2 4" xfId="619"/>
    <cellStyle name="20% - Énfasis5 4 2 5" xfId="620"/>
    <cellStyle name="20% - Énfasis5 4 3" xfId="621"/>
    <cellStyle name="20% - Énfasis5 4 4" xfId="622"/>
    <cellStyle name="20% - Énfasis5 4 5" xfId="623"/>
    <cellStyle name="20% - Énfasis5 4 6" xfId="624"/>
    <cellStyle name="20% - Énfasis5 5" xfId="625"/>
    <cellStyle name="20% - Énfasis5 5 2" xfId="626"/>
    <cellStyle name="20% - Énfasis5 5 2 2" xfId="627"/>
    <cellStyle name="20% - Énfasis5 5 2 3" xfId="628"/>
    <cellStyle name="20% - Énfasis5 5 2 4" xfId="629"/>
    <cellStyle name="20% - Énfasis5 5 2 5" xfId="630"/>
    <cellStyle name="20% - Énfasis5 5 3" xfId="631"/>
    <cellStyle name="20% - Énfasis5 5 4" xfId="632"/>
    <cellStyle name="20% - Énfasis5 5 5" xfId="633"/>
    <cellStyle name="20% - Énfasis5 5 6" xfId="634"/>
    <cellStyle name="20% - Énfasis5 6" xfId="635"/>
    <cellStyle name="20% - Énfasis5 6 2" xfId="636"/>
    <cellStyle name="20% - Énfasis5 6 2 2" xfId="637"/>
    <cellStyle name="20% - Énfasis5 6 2 3" xfId="638"/>
    <cellStyle name="20% - Énfasis5 6 2 4" xfId="639"/>
    <cellStyle name="20% - Énfasis5 6 2 5" xfId="640"/>
    <cellStyle name="20% - Énfasis5 6 3" xfId="641"/>
    <cellStyle name="20% - Énfasis5 6 4" xfId="642"/>
    <cellStyle name="20% - Énfasis5 6 5" xfId="643"/>
    <cellStyle name="20% - Énfasis5 6 6" xfId="644"/>
    <cellStyle name="20% - Énfasis5 7" xfId="645"/>
    <cellStyle name="20% - Énfasis5 7 2" xfId="646"/>
    <cellStyle name="20% - Énfasis5 7 2 2" xfId="647"/>
    <cellStyle name="20% - Énfasis5 7 2 3" xfId="648"/>
    <cellStyle name="20% - Énfasis5 7 2 4" xfId="649"/>
    <cellStyle name="20% - Énfasis5 7 2 5" xfId="650"/>
    <cellStyle name="20% - Énfasis5 7 3" xfId="651"/>
    <cellStyle name="20% - Énfasis5 7 4" xfId="652"/>
    <cellStyle name="20% - Énfasis5 7 5" xfId="653"/>
    <cellStyle name="20% - Énfasis5 7 6" xfId="654"/>
    <cellStyle name="20% - Énfasis5 8" xfId="655"/>
    <cellStyle name="20% - Énfasis5 8 2" xfId="656"/>
    <cellStyle name="20% - Énfasis5 8 2 2" xfId="657"/>
    <cellStyle name="20% - Énfasis5 8 2 3" xfId="658"/>
    <cellStyle name="20% - Énfasis5 8 2 4" xfId="659"/>
    <cellStyle name="20% - Énfasis5 8 2 5" xfId="660"/>
    <cellStyle name="20% - Énfasis5 8 3" xfId="661"/>
    <cellStyle name="20% - Énfasis5 8 4" xfId="662"/>
    <cellStyle name="20% - Énfasis5 8 5" xfId="663"/>
    <cellStyle name="20% - Énfasis5 8 6" xfId="664"/>
    <cellStyle name="20% - Énfasis5 9" xfId="665"/>
    <cellStyle name="20% - Énfasis5 9 2" xfId="666"/>
    <cellStyle name="20% - Énfasis5 9 3" xfId="667"/>
    <cellStyle name="20% - Énfasis5 9 4" xfId="668"/>
    <cellStyle name="20% - Énfasis5 9 5" xfId="669"/>
    <cellStyle name="20% - Énfasis6" xfId="670"/>
    <cellStyle name="20% - Énfasis6 10" xfId="671"/>
    <cellStyle name="20% - Énfasis6 10 2" xfId="672"/>
    <cellStyle name="20% - Énfasis6 10 3" xfId="673"/>
    <cellStyle name="20% - Énfasis6 10 4" xfId="674"/>
    <cellStyle name="20% - Énfasis6 10 5" xfId="675"/>
    <cellStyle name="20% - Énfasis6 11" xfId="676"/>
    <cellStyle name="20% - Énfasis6 11 2" xfId="677"/>
    <cellStyle name="20% - Énfasis6 11 3" xfId="678"/>
    <cellStyle name="20% - Énfasis6 11 4" xfId="679"/>
    <cellStyle name="20% - Énfasis6 11 5" xfId="680"/>
    <cellStyle name="20% - Énfasis6 12" xfId="681"/>
    <cellStyle name="20% - Énfasis6 12 2" xfId="682"/>
    <cellStyle name="20% - Énfasis6 12 3" xfId="683"/>
    <cellStyle name="20% - Énfasis6 12 4" xfId="684"/>
    <cellStyle name="20% - Énfasis6 12 5" xfId="685"/>
    <cellStyle name="20% - Énfasis6 13" xfId="686"/>
    <cellStyle name="20% - Énfasis6 13 2" xfId="687"/>
    <cellStyle name="20% - Énfasis6 13 3" xfId="688"/>
    <cellStyle name="20% - Énfasis6 13 4" xfId="689"/>
    <cellStyle name="20% - Énfasis6 13 5" xfId="690"/>
    <cellStyle name="20% - Énfasis6 14" xfId="691"/>
    <cellStyle name="20% - Énfasis6 14 2" xfId="692"/>
    <cellStyle name="20% - Énfasis6 14 3" xfId="693"/>
    <cellStyle name="20% - Énfasis6 14 4" xfId="694"/>
    <cellStyle name="20% - Énfasis6 14 5" xfId="695"/>
    <cellStyle name="20% - Énfasis6 15" xfId="696"/>
    <cellStyle name="20% - Énfasis6 15 2" xfId="697"/>
    <cellStyle name="20% - Énfasis6 15 3" xfId="698"/>
    <cellStyle name="20% - Énfasis6 15 4" xfId="699"/>
    <cellStyle name="20% - Énfasis6 15 5" xfId="700"/>
    <cellStyle name="20% - Énfasis6 16" xfId="701"/>
    <cellStyle name="20% - Énfasis6 16 2" xfId="702"/>
    <cellStyle name="20% - Énfasis6 16 3" xfId="703"/>
    <cellStyle name="20% - Énfasis6 16 4" xfId="704"/>
    <cellStyle name="20% - Énfasis6 16 5" xfId="705"/>
    <cellStyle name="20% - Énfasis6 17" xfId="706"/>
    <cellStyle name="20% - Énfasis6 17 2" xfId="707"/>
    <cellStyle name="20% - Énfasis6 17 3" xfId="708"/>
    <cellStyle name="20% - Énfasis6 17 4" xfId="709"/>
    <cellStyle name="20% - Énfasis6 17 5" xfId="710"/>
    <cellStyle name="20% - Énfasis6 18" xfId="711"/>
    <cellStyle name="20% - Énfasis6 19" xfId="712"/>
    <cellStyle name="20% - Énfasis6 2" xfId="713"/>
    <cellStyle name="20% - Énfasis6 2 2" xfId="714"/>
    <cellStyle name="20% - Énfasis6 2 2 2" xfId="715"/>
    <cellStyle name="20% - Énfasis6 2 2 3" xfId="716"/>
    <cellStyle name="20% - Énfasis6 2 2 4" xfId="717"/>
    <cellStyle name="20% - Énfasis6 2 2 5" xfId="718"/>
    <cellStyle name="20% - Énfasis6 2 3" xfId="719"/>
    <cellStyle name="20% - Énfasis6 2 4" xfId="720"/>
    <cellStyle name="20% - Énfasis6 2 5" xfId="721"/>
    <cellStyle name="20% - Énfasis6 2 6" xfId="722"/>
    <cellStyle name="20% - Énfasis6 20" xfId="723"/>
    <cellStyle name="20% - Énfasis6 21" xfId="724"/>
    <cellStyle name="20% - Énfasis6 22" xfId="725"/>
    <cellStyle name="20% - Énfasis6 23" xfId="726"/>
    <cellStyle name="20% - Énfasis6 24" xfId="727"/>
    <cellStyle name="20% - Énfasis6 25" xfId="728"/>
    <cellStyle name="20% - Énfasis6 26" xfId="729"/>
    <cellStyle name="20% - Énfasis6 27" xfId="730"/>
    <cellStyle name="20% - Énfasis6 28" xfId="731"/>
    <cellStyle name="20% - Énfasis6 29" xfId="732"/>
    <cellStyle name="20% - Énfasis6 3" xfId="733"/>
    <cellStyle name="20% - Énfasis6 3 2" xfId="734"/>
    <cellStyle name="20% - Énfasis6 3 2 2" xfId="735"/>
    <cellStyle name="20% - Énfasis6 3 2 3" xfId="736"/>
    <cellStyle name="20% - Énfasis6 3 2 4" xfId="737"/>
    <cellStyle name="20% - Énfasis6 3 2 5" xfId="738"/>
    <cellStyle name="20% - Énfasis6 3 3" xfId="739"/>
    <cellStyle name="20% - Énfasis6 3 4" xfId="740"/>
    <cellStyle name="20% - Énfasis6 3 5" xfId="741"/>
    <cellStyle name="20% - Énfasis6 3 6" xfId="742"/>
    <cellStyle name="20% - Énfasis6 30" xfId="743"/>
    <cellStyle name="20% - Énfasis6 31" xfId="744"/>
    <cellStyle name="20% - Énfasis6 32" xfId="745"/>
    <cellStyle name="20% - Énfasis6 4" xfId="746"/>
    <cellStyle name="20% - Énfasis6 4 2" xfId="747"/>
    <cellStyle name="20% - Énfasis6 4 2 2" xfId="748"/>
    <cellStyle name="20% - Énfasis6 4 2 3" xfId="749"/>
    <cellStyle name="20% - Énfasis6 4 2 4" xfId="750"/>
    <cellStyle name="20% - Énfasis6 4 2 5" xfId="751"/>
    <cellStyle name="20% - Énfasis6 4 3" xfId="752"/>
    <cellStyle name="20% - Énfasis6 4 4" xfId="753"/>
    <cellStyle name="20% - Énfasis6 4 5" xfId="754"/>
    <cellStyle name="20% - Énfasis6 4 6" xfId="755"/>
    <cellStyle name="20% - Énfasis6 5" xfId="756"/>
    <cellStyle name="20% - Énfasis6 5 2" xfId="757"/>
    <cellStyle name="20% - Énfasis6 5 2 2" xfId="758"/>
    <cellStyle name="20% - Énfasis6 5 2 3" xfId="759"/>
    <cellStyle name="20% - Énfasis6 5 2 4" xfId="760"/>
    <cellStyle name="20% - Énfasis6 5 2 5" xfId="761"/>
    <cellStyle name="20% - Énfasis6 5 3" xfId="762"/>
    <cellStyle name="20% - Énfasis6 5 4" xfId="763"/>
    <cellStyle name="20% - Énfasis6 5 5" xfId="764"/>
    <cellStyle name="20% - Énfasis6 5 6" xfId="765"/>
    <cellStyle name="20% - Énfasis6 6" xfId="766"/>
    <cellStyle name="20% - Énfasis6 6 2" xfId="767"/>
    <cellStyle name="20% - Énfasis6 6 2 2" xfId="768"/>
    <cellStyle name="20% - Énfasis6 6 2 3" xfId="769"/>
    <cellStyle name="20% - Énfasis6 6 2 4" xfId="770"/>
    <cellStyle name="20% - Énfasis6 6 2 5" xfId="771"/>
    <cellStyle name="20% - Énfasis6 6 3" xfId="772"/>
    <cellStyle name="20% - Énfasis6 6 4" xfId="773"/>
    <cellStyle name="20% - Énfasis6 6 5" xfId="774"/>
    <cellStyle name="20% - Énfasis6 6 6" xfId="775"/>
    <cellStyle name="20% - Énfasis6 7" xfId="776"/>
    <cellStyle name="20% - Énfasis6 7 2" xfId="777"/>
    <cellStyle name="20% - Énfasis6 7 2 2" xfId="778"/>
    <cellStyle name="20% - Énfasis6 7 2 3" xfId="779"/>
    <cellStyle name="20% - Énfasis6 7 2 4" xfId="780"/>
    <cellStyle name="20% - Énfasis6 7 2 5" xfId="781"/>
    <cellStyle name="20% - Énfasis6 7 3" xfId="782"/>
    <cellStyle name="20% - Énfasis6 7 4" xfId="783"/>
    <cellStyle name="20% - Énfasis6 7 5" xfId="784"/>
    <cellStyle name="20% - Énfasis6 7 6" xfId="785"/>
    <cellStyle name="20% - Énfasis6 8" xfId="786"/>
    <cellStyle name="20% - Énfasis6 8 2" xfId="787"/>
    <cellStyle name="20% - Énfasis6 8 2 2" xfId="788"/>
    <cellStyle name="20% - Énfasis6 8 2 3" xfId="789"/>
    <cellStyle name="20% - Énfasis6 8 2 4" xfId="790"/>
    <cellStyle name="20% - Énfasis6 8 2 5" xfId="791"/>
    <cellStyle name="20% - Énfasis6 8 3" xfId="792"/>
    <cellStyle name="20% - Énfasis6 8 4" xfId="793"/>
    <cellStyle name="20% - Énfasis6 8 5" xfId="794"/>
    <cellStyle name="20% - Énfasis6 8 6" xfId="795"/>
    <cellStyle name="20% - Énfasis6 9" xfId="796"/>
    <cellStyle name="20% - Énfasis6 9 2" xfId="797"/>
    <cellStyle name="20% - Énfasis6 9 3" xfId="798"/>
    <cellStyle name="20% - Énfasis6 9 4" xfId="799"/>
    <cellStyle name="20% - Énfasis6 9 5" xfId="800"/>
    <cellStyle name="40% - Énfasis1" xfId="801"/>
    <cellStyle name="40% - Énfasis1 10" xfId="802"/>
    <cellStyle name="40% - Énfasis1 10 2" xfId="803"/>
    <cellStyle name="40% - Énfasis1 10 3" xfId="804"/>
    <cellStyle name="40% - Énfasis1 10 4" xfId="805"/>
    <cellStyle name="40% - Énfasis1 10 5" xfId="806"/>
    <cellStyle name="40% - Énfasis1 11" xfId="807"/>
    <cellStyle name="40% - Énfasis1 11 2" xfId="808"/>
    <cellStyle name="40% - Énfasis1 11 3" xfId="809"/>
    <cellStyle name="40% - Énfasis1 11 4" xfId="810"/>
    <cellStyle name="40% - Énfasis1 11 5" xfId="811"/>
    <cellStyle name="40% - Énfasis1 12" xfId="812"/>
    <cellStyle name="40% - Énfasis1 12 2" xfId="813"/>
    <cellStyle name="40% - Énfasis1 12 3" xfId="814"/>
    <cellStyle name="40% - Énfasis1 12 4" xfId="815"/>
    <cellStyle name="40% - Énfasis1 12 5" xfId="816"/>
    <cellStyle name="40% - Énfasis1 13" xfId="817"/>
    <cellStyle name="40% - Énfasis1 13 2" xfId="818"/>
    <cellStyle name="40% - Énfasis1 13 3" xfId="819"/>
    <cellStyle name="40% - Énfasis1 13 4" xfId="820"/>
    <cellStyle name="40% - Énfasis1 13 5" xfId="821"/>
    <cellStyle name="40% - Énfasis1 14" xfId="822"/>
    <cellStyle name="40% - Énfasis1 14 2" xfId="823"/>
    <cellStyle name="40% - Énfasis1 14 3" xfId="824"/>
    <cellStyle name="40% - Énfasis1 14 4" xfId="825"/>
    <cellStyle name="40% - Énfasis1 14 5" xfId="826"/>
    <cellStyle name="40% - Énfasis1 15" xfId="827"/>
    <cellStyle name="40% - Énfasis1 15 2" xfId="828"/>
    <cellStyle name="40% - Énfasis1 15 3" xfId="829"/>
    <cellStyle name="40% - Énfasis1 15 4" xfId="830"/>
    <cellStyle name="40% - Énfasis1 15 5" xfId="831"/>
    <cellStyle name="40% - Énfasis1 16" xfId="832"/>
    <cellStyle name="40% - Énfasis1 16 2" xfId="833"/>
    <cellStyle name="40% - Énfasis1 16 3" xfId="834"/>
    <cellStyle name="40% - Énfasis1 16 4" xfId="835"/>
    <cellStyle name="40% - Énfasis1 16 5" xfId="836"/>
    <cellStyle name="40% - Énfasis1 17" xfId="837"/>
    <cellStyle name="40% - Énfasis1 17 2" xfId="838"/>
    <cellStyle name="40% - Énfasis1 17 3" xfId="839"/>
    <cellStyle name="40% - Énfasis1 17 4" xfId="840"/>
    <cellStyle name="40% - Énfasis1 17 5" xfId="841"/>
    <cellStyle name="40% - Énfasis1 18" xfId="842"/>
    <cellStyle name="40% - Énfasis1 19" xfId="843"/>
    <cellStyle name="40% - Énfasis1 2" xfId="844"/>
    <cellStyle name="40% - Énfasis1 2 2" xfId="845"/>
    <cellStyle name="40% - Énfasis1 2 2 2" xfId="846"/>
    <cellStyle name="40% - Énfasis1 2 2 3" xfId="847"/>
    <cellStyle name="40% - Énfasis1 2 2 4" xfId="848"/>
    <cellStyle name="40% - Énfasis1 2 2 5" xfId="849"/>
    <cellStyle name="40% - Énfasis1 2 3" xfId="850"/>
    <cellStyle name="40% - Énfasis1 2 4" xfId="851"/>
    <cellStyle name="40% - Énfasis1 2 5" xfId="852"/>
    <cellStyle name="40% - Énfasis1 2 6" xfId="853"/>
    <cellStyle name="40% - Énfasis1 20" xfId="854"/>
    <cellStyle name="40% - Énfasis1 21" xfId="855"/>
    <cellStyle name="40% - Énfasis1 22" xfId="856"/>
    <cellStyle name="40% - Énfasis1 23" xfId="857"/>
    <cellStyle name="40% - Énfasis1 24" xfId="858"/>
    <cellStyle name="40% - Énfasis1 25" xfId="859"/>
    <cellStyle name="40% - Énfasis1 26" xfId="860"/>
    <cellStyle name="40% - Énfasis1 27" xfId="861"/>
    <cellStyle name="40% - Énfasis1 28" xfId="862"/>
    <cellStyle name="40% - Énfasis1 29" xfId="863"/>
    <cellStyle name="40% - Énfasis1 3" xfId="864"/>
    <cellStyle name="40% - Énfasis1 3 2" xfId="865"/>
    <cellStyle name="40% - Énfasis1 3 2 2" xfId="866"/>
    <cellStyle name="40% - Énfasis1 3 2 3" xfId="867"/>
    <cellStyle name="40% - Énfasis1 3 2 4" xfId="868"/>
    <cellStyle name="40% - Énfasis1 3 2 5" xfId="869"/>
    <cellStyle name="40% - Énfasis1 3 3" xfId="870"/>
    <cellStyle name="40% - Énfasis1 3 4" xfId="871"/>
    <cellStyle name="40% - Énfasis1 3 5" xfId="872"/>
    <cellStyle name="40% - Énfasis1 3 6" xfId="873"/>
    <cellStyle name="40% - Énfasis1 30" xfId="874"/>
    <cellStyle name="40% - Énfasis1 31" xfId="875"/>
    <cellStyle name="40% - Énfasis1 32" xfId="876"/>
    <cellStyle name="40% - Énfasis1 4" xfId="877"/>
    <cellStyle name="40% - Énfasis1 4 2" xfId="878"/>
    <cellStyle name="40% - Énfasis1 4 2 2" xfId="879"/>
    <cellStyle name="40% - Énfasis1 4 2 3" xfId="880"/>
    <cellStyle name="40% - Énfasis1 4 2 4" xfId="881"/>
    <cellStyle name="40% - Énfasis1 4 2 5" xfId="882"/>
    <cellStyle name="40% - Énfasis1 4 3" xfId="883"/>
    <cellStyle name="40% - Énfasis1 4 4" xfId="884"/>
    <cellStyle name="40% - Énfasis1 4 5" xfId="885"/>
    <cellStyle name="40% - Énfasis1 4 6" xfId="886"/>
    <cellStyle name="40% - Énfasis1 5" xfId="887"/>
    <cellStyle name="40% - Énfasis1 5 2" xfId="888"/>
    <cellStyle name="40% - Énfasis1 5 2 2" xfId="889"/>
    <cellStyle name="40% - Énfasis1 5 2 3" xfId="890"/>
    <cellStyle name="40% - Énfasis1 5 2 4" xfId="891"/>
    <cellStyle name="40% - Énfasis1 5 2 5" xfId="892"/>
    <cellStyle name="40% - Énfasis1 5 3" xfId="893"/>
    <cellStyle name="40% - Énfasis1 5 4" xfId="894"/>
    <cellStyle name="40% - Énfasis1 5 5" xfId="895"/>
    <cellStyle name="40% - Énfasis1 5 6" xfId="896"/>
    <cellStyle name="40% - Énfasis1 6" xfId="897"/>
    <cellStyle name="40% - Énfasis1 6 2" xfId="898"/>
    <cellStyle name="40% - Énfasis1 6 2 2" xfId="899"/>
    <cellStyle name="40% - Énfasis1 6 2 3" xfId="900"/>
    <cellStyle name="40% - Énfasis1 6 2 4" xfId="901"/>
    <cellStyle name="40% - Énfasis1 6 2 5" xfId="902"/>
    <cellStyle name="40% - Énfasis1 6 3" xfId="903"/>
    <cellStyle name="40% - Énfasis1 6 4" xfId="904"/>
    <cellStyle name="40% - Énfasis1 6 5" xfId="905"/>
    <cellStyle name="40% - Énfasis1 6 6" xfId="906"/>
    <cellStyle name="40% - Énfasis1 7" xfId="907"/>
    <cellStyle name="40% - Énfasis1 7 2" xfId="908"/>
    <cellStyle name="40% - Énfasis1 7 2 2" xfId="909"/>
    <cellStyle name="40% - Énfasis1 7 2 3" xfId="910"/>
    <cellStyle name="40% - Énfasis1 7 2 4" xfId="911"/>
    <cellStyle name="40% - Énfasis1 7 2 5" xfId="912"/>
    <cellStyle name="40% - Énfasis1 7 3" xfId="913"/>
    <cellStyle name="40% - Énfasis1 7 4" xfId="914"/>
    <cellStyle name="40% - Énfasis1 7 5" xfId="915"/>
    <cellStyle name="40% - Énfasis1 7 6" xfId="916"/>
    <cellStyle name="40% - Énfasis1 8" xfId="917"/>
    <cellStyle name="40% - Énfasis1 8 2" xfId="918"/>
    <cellStyle name="40% - Énfasis1 8 2 2" xfId="919"/>
    <cellStyle name="40% - Énfasis1 8 2 3" xfId="920"/>
    <cellStyle name="40% - Énfasis1 8 2 4" xfId="921"/>
    <cellStyle name="40% - Énfasis1 8 2 5" xfId="922"/>
    <cellStyle name="40% - Énfasis1 8 3" xfId="923"/>
    <cellStyle name="40% - Énfasis1 8 4" xfId="924"/>
    <cellStyle name="40% - Énfasis1 8 5" xfId="925"/>
    <cellStyle name="40% - Énfasis1 8 6" xfId="926"/>
    <cellStyle name="40% - Énfasis1 9" xfId="927"/>
    <cellStyle name="40% - Énfasis1 9 2" xfId="928"/>
    <cellStyle name="40% - Énfasis1 9 3" xfId="929"/>
    <cellStyle name="40% - Énfasis1 9 4" xfId="930"/>
    <cellStyle name="40% - Énfasis1 9 5" xfId="931"/>
    <cellStyle name="40% - Énfasis2" xfId="932"/>
    <cellStyle name="40% - Énfasis2 10" xfId="933"/>
    <cellStyle name="40% - Énfasis2 10 2" xfId="934"/>
    <cellStyle name="40% - Énfasis2 10 3" xfId="935"/>
    <cellStyle name="40% - Énfasis2 10 4" xfId="936"/>
    <cellStyle name="40% - Énfasis2 10 5" xfId="937"/>
    <cellStyle name="40% - Énfasis2 11" xfId="938"/>
    <cellStyle name="40% - Énfasis2 11 2" xfId="939"/>
    <cellStyle name="40% - Énfasis2 11 3" xfId="940"/>
    <cellStyle name="40% - Énfasis2 11 4" xfId="941"/>
    <cellStyle name="40% - Énfasis2 11 5" xfId="942"/>
    <cellStyle name="40% - Énfasis2 12" xfId="943"/>
    <cellStyle name="40% - Énfasis2 12 2" xfId="944"/>
    <cellStyle name="40% - Énfasis2 12 3" xfId="945"/>
    <cellStyle name="40% - Énfasis2 12 4" xfId="946"/>
    <cellStyle name="40% - Énfasis2 12 5" xfId="947"/>
    <cellStyle name="40% - Énfasis2 13" xfId="948"/>
    <cellStyle name="40% - Énfasis2 13 2" xfId="949"/>
    <cellStyle name="40% - Énfasis2 13 3" xfId="950"/>
    <cellStyle name="40% - Énfasis2 13 4" xfId="951"/>
    <cellStyle name="40% - Énfasis2 13 5" xfId="952"/>
    <cellStyle name="40% - Énfasis2 14" xfId="953"/>
    <cellStyle name="40% - Énfasis2 14 2" xfId="954"/>
    <cellStyle name="40% - Énfasis2 14 3" xfId="955"/>
    <cellStyle name="40% - Énfasis2 14 4" xfId="956"/>
    <cellStyle name="40% - Énfasis2 14 5" xfId="957"/>
    <cellStyle name="40% - Énfasis2 15" xfId="958"/>
    <cellStyle name="40% - Énfasis2 15 2" xfId="959"/>
    <cellStyle name="40% - Énfasis2 15 3" xfId="960"/>
    <cellStyle name="40% - Énfasis2 15 4" xfId="961"/>
    <cellStyle name="40% - Énfasis2 15 5" xfId="962"/>
    <cellStyle name="40% - Énfasis2 16" xfId="963"/>
    <cellStyle name="40% - Énfasis2 16 2" xfId="964"/>
    <cellStyle name="40% - Énfasis2 16 3" xfId="965"/>
    <cellStyle name="40% - Énfasis2 16 4" xfId="966"/>
    <cellStyle name="40% - Énfasis2 16 5" xfId="967"/>
    <cellStyle name="40% - Énfasis2 17" xfId="968"/>
    <cellStyle name="40% - Énfasis2 17 2" xfId="969"/>
    <cellStyle name="40% - Énfasis2 17 3" xfId="970"/>
    <cellStyle name="40% - Énfasis2 17 4" xfId="971"/>
    <cellStyle name="40% - Énfasis2 17 5" xfId="972"/>
    <cellStyle name="40% - Énfasis2 18" xfId="973"/>
    <cellStyle name="40% - Énfasis2 19" xfId="974"/>
    <cellStyle name="40% - Énfasis2 2" xfId="975"/>
    <cellStyle name="40% - Énfasis2 2 2" xfId="976"/>
    <cellStyle name="40% - Énfasis2 2 2 2" xfId="977"/>
    <cellStyle name="40% - Énfasis2 2 2 3" xfId="978"/>
    <cellStyle name="40% - Énfasis2 2 2 4" xfId="979"/>
    <cellStyle name="40% - Énfasis2 2 2 5" xfId="980"/>
    <cellStyle name="40% - Énfasis2 2 3" xfId="981"/>
    <cellStyle name="40% - Énfasis2 2 4" xfId="982"/>
    <cellStyle name="40% - Énfasis2 2 5" xfId="983"/>
    <cellStyle name="40% - Énfasis2 2 6" xfId="984"/>
    <cellStyle name="40% - Énfasis2 20" xfId="985"/>
    <cellStyle name="40% - Énfasis2 21" xfId="986"/>
    <cellStyle name="40% - Énfasis2 22" xfId="987"/>
    <cellStyle name="40% - Énfasis2 23" xfId="988"/>
    <cellStyle name="40% - Énfasis2 24" xfId="989"/>
    <cellStyle name="40% - Énfasis2 25" xfId="990"/>
    <cellStyle name="40% - Énfasis2 26" xfId="991"/>
    <cellStyle name="40% - Énfasis2 27" xfId="992"/>
    <cellStyle name="40% - Énfasis2 28" xfId="993"/>
    <cellStyle name="40% - Énfasis2 29" xfId="994"/>
    <cellStyle name="40% - Énfasis2 3" xfId="995"/>
    <cellStyle name="40% - Énfasis2 3 2" xfId="996"/>
    <cellStyle name="40% - Énfasis2 3 2 2" xfId="997"/>
    <cellStyle name="40% - Énfasis2 3 2 3" xfId="998"/>
    <cellStyle name="40% - Énfasis2 3 2 4" xfId="999"/>
    <cellStyle name="40% - Énfasis2 3 2 5" xfId="1000"/>
    <cellStyle name="40% - Énfasis2 3 3" xfId="1001"/>
    <cellStyle name="40% - Énfasis2 3 4" xfId="1002"/>
    <cellStyle name="40% - Énfasis2 3 5" xfId="1003"/>
    <cellStyle name="40% - Énfasis2 3 6" xfId="1004"/>
    <cellStyle name="40% - Énfasis2 30" xfId="1005"/>
    <cellStyle name="40% - Énfasis2 31" xfId="1006"/>
    <cellStyle name="40% - Énfasis2 32" xfId="1007"/>
    <cellStyle name="40% - Énfasis2 4" xfId="1008"/>
    <cellStyle name="40% - Énfasis2 4 2" xfId="1009"/>
    <cellStyle name="40% - Énfasis2 4 2 2" xfId="1010"/>
    <cellStyle name="40% - Énfasis2 4 2 3" xfId="1011"/>
    <cellStyle name="40% - Énfasis2 4 2 4" xfId="1012"/>
    <cellStyle name="40% - Énfasis2 4 2 5" xfId="1013"/>
    <cellStyle name="40% - Énfasis2 4 3" xfId="1014"/>
    <cellStyle name="40% - Énfasis2 4 4" xfId="1015"/>
    <cellStyle name="40% - Énfasis2 4 5" xfId="1016"/>
    <cellStyle name="40% - Énfasis2 4 6" xfId="1017"/>
    <cellStyle name="40% - Énfasis2 5" xfId="1018"/>
    <cellStyle name="40% - Énfasis2 5 2" xfId="1019"/>
    <cellStyle name="40% - Énfasis2 5 2 2" xfId="1020"/>
    <cellStyle name="40% - Énfasis2 5 2 3" xfId="1021"/>
    <cellStyle name="40% - Énfasis2 5 2 4" xfId="1022"/>
    <cellStyle name="40% - Énfasis2 5 2 5" xfId="1023"/>
    <cellStyle name="40% - Énfasis2 5 3" xfId="1024"/>
    <cellStyle name="40% - Énfasis2 5 4" xfId="1025"/>
    <cellStyle name="40% - Énfasis2 5 5" xfId="1026"/>
    <cellStyle name="40% - Énfasis2 5 6" xfId="1027"/>
    <cellStyle name="40% - Énfasis2 6" xfId="1028"/>
    <cellStyle name="40% - Énfasis2 6 2" xfId="1029"/>
    <cellStyle name="40% - Énfasis2 6 2 2" xfId="1030"/>
    <cellStyle name="40% - Énfasis2 6 2 3" xfId="1031"/>
    <cellStyle name="40% - Énfasis2 6 2 4" xfId="1032"/>
    <cellStyle name="40% - Énfasis2 6 2 5" xfId="1033"/>
    <cellStyle name="40% - Énfasis2 6 3" xfId="1034"/>
    <cellStyle name="40% - Énfasis2 6 4" xfId="1035"/>
    <cellStyle name="40% - Énfasis2 6 5" xfId="1036"/>
    <cellStyle name="40% - Énfasis2 6 6" xfId="1037"/>
    <cellStyle name="40% - Énfasis2 7" xfId="1038"/>
    <cellStyle name="40% - Énfasis2 7 2" xfId="1039"/>
    <cellStyle name="40% - Énfasis2 7 2 2" xfId="1040"/>
    <cellStyle name="40% - Énfasis2 7 2 3" xfId="1041"/>
    <cellStyle name="40% - Énfasis2 7 2 4" xfId="1042"/>
    <cellStyle name="40% - Énfasis2 7 2 5" xfId="1043"/>
    <cellStyle name="40% - Énfasis2 7 3" xfId="1044"/>
    <cellStyle name="40% - Énfasis2 7 4" xfId="1045"/>
    <cellStyle name="40% - Énfasis2 7 5" xfId="1046"/>
    <cellStyle name="40% - Énfasis2 7 6" xfId="1047"/>
    <cellStyle name="40% - Énfasis2 8" xfId="1048"/>
    <cellStyle name="40% - Énfasis2 8 2" xfId="1049"/>
    <cellStyle name="40% - Énfasis2 8 2 2" xfId="1050"/>
    <cellStyle name="40% - Énfasis2 8 2 3" xfId="1051"/>
    <cellStyle name="40% - Énfasis2 8 2 4" xfId="1052"/>
    <cellStyle name="40% - Énfasis2 8 2 5" xfId="1053"/>
    <cellStyle name="40% - Énfasis2 8 3" xfId="1054"/>
    <cellStyle name="40% - Énfasis2 8 4" xfId="1055"/>
    <cellStyle name="40% - Énfasis2 8 5" xfId="1056"/>
    <cellStyle name="40% - Énfasis2 8 6" xfId="1057"/>
    <cellStyle name="40% - Énfasis2 9" xfId="1058"/>
    <cellStyle name="40% - Énfasis2 9 2" xfId="1059"/>
    <cellStyle name="40% - Énfasis2 9 3" xfId="1060"/>
    <cellStyle name="40% - Énfasis2 9 4" xfId="1061"/>
    <cellStyle name="40% - Énfasis2 9 5" xfId="1062"/>
    <cellStyle name="40% - Énfasis3" xfId="1063"/>
    <cellStyle name="40% - Énfasis3 10" xfId="1064"/>
    <cellStyle name="40% - Énfasis3 10 2" xfId="1065"/>
    <cellStyle name="40% - Énfasis3 10 3" xfId="1066"/>
    <cellStyle name="40% - Énfasis3 10 4" xfId="1067"/>
    <cellStyle name="40% - Énfasis3 10 5" xfId="1068"/>
    <cellStyle name="40% - Énfasis3 11" xfId="1069"/>
    <cellStyle name="40% - Énfasis3 11 2" xfId="1070"/>
    <cellStyle name="40% - Énfasis3 11 3" xfId="1071"/>
    <cellStyle name="40% - Énfasis3 11 4" xfId="1072"/>
    <cellStyle name="40% - Énfasis3 11 5" xfId="1073"/>
    <cellStyle name="40% - Énfasis3 12" xfId="1074"/>
    <cellStyle name="40% - Énfasis3 12 2" xfId="1075"/>
    <cellStyle name="40% - Énfasis3 12 3" xfId="1076"/>
    <cellStyle name="40% - Énfasis3 12 4" xfId="1077"/>
    <cellStyle name="40% - Énfasis3 12 5" xfId="1078"/>
    <cellStyle name="40% - Énfasis3 13" xfId="1079"/>
    <cellStyle name="40% - Énfasis3 13 2" xfId="1080"/>
    <cellStyle name="40% - Énfasis3 13 3" xfId="1081"/>
    <cellStyle name="40% - Énfasis3 13 4" xfId="1082"/>
    <cellStyle name="40% - Énfasis3 13 5" xfId="1083"/>
    <cellStyle name="40% - Énfasis3 14" xfId="1084"/>
    <cellStyle name="40% - Énfasis3 14 2" xfId="1085"/>
    <cellStyle name="40% - Énfasis3 14 3" xfId="1086"/>
    <cellStyle name="40% - Énfasis3 14 4" xfId="1087"/>
    <cellStyle name="40% - Énfasis3 14 5" xfId="1088"/>
    <cellStyle name="40% - Énfasis3 15" xfId="1089"/>
    <cellStyle name="40% - Énfasis3 15 2" xfId="1090"/>
    <cellStyle name="40% - Énfasis3 15 3" xfId="1091"/>
    <cellStyle name="40% - Énfasis3 15 4" xfId="1092"/>
    <cellStyle name="40% - Énfasis3 15 5" xfId="1093"/>
    <cellStyle name="40% - Énfasis3 16" xfId="1094"/>
    <cellStyle name="40% - Énfasis3 16 2" xfId="1095"/>
    <cellStyle name="40% - Énfasis3 16 3" xfId="1096"/>
    <cellStyle name="40% - Énfasis3 16 4" xfId="1097"/>
    <cellStyle name="40% - Énfasis3 16 5" xfId="1098"/>
    <cellStyle name="40% - Énfasis3 17" xfId="1099"/>
    <cellStyle name="40% - Énfasis3 17 2" xfId="1100"/>
    <cellStyle name="40% - Énfasis3 17 3" xfId="1101"/>
    <cellStyle name="40% - Énfasis3 17 4" xfId="1102"/>
    <cellStyle name="40% - Énfasis3 17 5" xfId="1103"/>
    <cellStyle name="40% - Énfasis3 18" xfId="1104"/>
    <cellStyle name="40% - Énfasis3 19" xfId="1105"/>
    <cellStyle name="40% - Énfasis3 2" xfId="1106"/>
    <cellStyle name="40% - Énfasis3 2 2" xfId="1107"/>
    <cellStyle name="40% - Énfasis3 2 2 2" xfId="1108"/>
    <cellStyle name="40% - Énfasis3 2 2 3" xfId="1109"/>
    <cellStyle name="40% - Énfasis3 2 2 4" xfId="1110"/>
    <cellStyle name="40% - Énfasis3 2 2 5" xfId="1111"/>
    <cellStyle name="40% - Énfasis3 2 3" xfId="1112"/>
    <cellStyle name="40% - Énfasis3 2 4" xfId="1113"/>
    <cellStyle name="40% - Énfasis3 2 5" xfId="1114"/>
    <cellStyle name="40% - Énfasis3 2 6" xfId="1115"/>
    <cellStyle name="40% - Énfasis3 20" xfId="1116"/>
    <cellStyle name="40% - Énfasis3 21" xfId="1117"/>
    <cellStyle name="40% - Énfasis3 22" xfId="1118"/>
    <cellStyle name="40% - Énfasis3 23" xfId="1119"/>
    <cellStyle name="40% - Énfasis3 24" xfId="1120"/>
    <cellStyle name="40% - Énfasis3 25" xfId="1121"/>
    <cellStyle name="40% - Énfasis3 26" xfId="1122"/>
    <cellStyle name="40% - Énfasis3 27" xfId="1123"/>
    <cellStyle name="40% - Énfasis3 28" xfId="1124"/>
    <cellStyle name="40% - Énfasis3 29" xfId="1125"/>
    <cellStyle name="40% - Énfasis3 3" xfId="1126"/>
    <cellStyle name="40% - Énfasis3 3 2" xfId="1127"/>
    <cellStyle name="40% - Énfasis3 3 2 2" xfId="1128"/>
    <cellStyle name="40% - Énfasis3 3 2 3" xfId="1129"/>
    <cellStyle name="40% - Énfasis3 3 2 4" xfId="1130"/>
    <cellStyle name="40% - Énfasis3 3 2 5" xfId="1131"/>
    <cellStyle name="40% - Énfasis3 3 3" xfId="1132"/>
    <cellStyle name="40% - Énfasis3 3 4" xfId="1133"/>
    <cellStyle name="40% - Énfasis3 3 5" xfId="1134"/>
    <cellStyle name="40% - Énfasis3 3 6" xfId="1135"/>
    <cellStyle name="40% - Énfasis3 30" xfId="1136"/>
    <cellStyle name="40% - Énfasis3 31" xfId="1137"/>
    <cellStyle name="40% - Énfasis3 32" xfId="1138"/>
    <cellStyle name="40% - Énfasis3 4" xfId="1139"/>
    <cellStyle name="40% - Énfasis3 4 2" xfId="1140"/>
    <cellStyle name="40% - Énfasis3 4 2 2" xfId="1141"/>
    <cellStyle name="40% - Énfasis3 4 2 3" xfId="1142"/>
    <cellStyle name="40% - Énfasis3 4 2 4" xfId="1143"/>
    <cellStyle name="40% - Énfasis3 4 2 5" xfId="1144"/>
    <cellStyle name="40% - Énfasis3 4 3" xfId="1145"/>
    <cellStyle name="40% - Énfasis3 4 4" xfId="1146"/>
    <cellStyle name="40% - Énfasis3 4 5" xfId="1147"/>
    <cellStyle name="40% - Énfasis3 4 6" xfId="1148"/>
    <cellStyle name="40% - Énfasis3 5" xfId="1149"/>
    <cellStyle name="40% - Énfasis3 5 2" xfId="1150"/>
    <cellStyle name="40% - Énfasis3 5 2 2" xfId="1151"/>
    <cellStyle name="40% - Énfasis3 5 2 3" xfId="1152"/>
    <cellStyle name="40% - Énfasis3 5 2 4" xfId="1153"/>
    <cellStyle name="40% - Énfasis3 5 2 5" xfId="1154"/>
    <cellStyle name="40% - Énfasis3 5 3" xfId="1155"/>
    <cellStyle name="40% - Énfasis3 5 4" xfId="1156"/>
    <cellStyle name="40% - Énfasis3 5 5" xfId="1157"/>
    <cellStyle name="40% - Énfasis3 5 6" xfId="1158"/>
    <cellStyle name="40% - Énfasis3 6" xfId="1159"/>
    <cellStyle name="40% - Énfasis3 6 2" xfId="1160"/>
    <cellStyle name="40% - Énfasis3 6 2 2" xfId="1161"/>
    <cellStyle name="40% - Énfasis3 6 2 3" xfId="1162"/>
    <cellStyle name="40% - Énfasis3 6 2 4" xfId="1163"/>
    <cellStyle name="40% - Énfasis3 6 2 5" xfId="1164"/>
    <cellStyle name="40% - Énfasis3 6 3" xfId="1165"/>
    <cellStyle name="40% - Énfasis3 6 4" xfId="1166"/>
    <cellStyle name="40% - Énfasis3 6 5" xfId="1167"/>
    <cellStyle name="40% - Énfasis3 6 6" xfId="1168"/>
    <cellStyle name="40% - Énfasis3 7" xfId="1169"/>
    <cellStyle name="40% - Énfasis3 7 2" xfId="1170"/>
    <cellStyle name="40% - Énfasis3 7 2 2" xfId="1171"/>
    <cellStyle name="40% - Énfasis3 7 2 3" xfId="1172"/>
    <cellStyle name="40% - Énfasis3 7 2 4" xfId="1173"/>
    <cellStyle name="40% - Énfasis3 7 2 5" xfId="1174"/>
    <cellStyle name="40% - Énfasis3 7 3" xfId="1175"/>
    <cellStyle name="40% - Énfasis3 7 4" xfId="1176"/>
    <cellStyle name="40% - Énfasis3 7 5" xfId="1177"/>
    <cellStyle name="40% - Énfasis3 7 6" xfId="1178"/>
    <cellStyle name="40% - Énfasis3 8" xfId="1179"/>
    <cellStyle name="40% - Énfasis3 8 2" xfId="1180"/>
    <cellStyle name="40% - Énfasis3 8 2 2" xfId="1181"/>
    <cellStyle name="40% - Énfasis3 8 2 3" xfId="1182"/>
    <cellStyle name="40% - Énfasis3 8 2 4" xfId="1183"/>
    <cellStyle name="40% - Énfasis3 8 2 5" xfId="1184"/>
    <cellStyle name="40% - Énfasis3 8 3" xfId="1185"/>
    <cellStyle name="40% - Énfasis3 8 4" xfId="1186"/>
    <cellStyle name="40% - Énfasis3 8 5" xfId="1187"/>
    <cellStyle name="40% - Énfasis3 8 6" xfId="1188"/>
    <cellStyle name="40% - Énfasis3 9" xfId="1189"/>
    <cellStyle name="40% - Énfasis3 9 2" xfId="1190"/>
    <cellStyle name="40% - Énfasis3 9 3" xfId="1191"/>
    <cellStyle name="40% - Énfasis3 9 4" xfId="1192"/>
    <cellStyle name="40% - Énfasis3 9 5" xfId="1193"/>
    <cellStyle name="40% - Énfasis4" xfId="1194"/>
    <cellStyle name="40% - Énfasis4 10" xfId="1195"/>
    <cellStyle name="40% - Énfasis4 10 2" xfId="1196"/>
    <cellStyle name="40% - Énfasis4 10 3" xfId="1197"/>
    <cellStyle name="40% - Énfasis4 10 4" xfId="1198"/>
    <cellStyle name="40% - Énfasis4 10 5" xfId="1199"/>
    <cellStyle name="40% - Énfasis4 11" xfId="1200"/>
    <cellStyle name="40% - Énfasis4 11 2" xfId="1201"/>
    <cellStyle name="40% - Énfasis4 11 3" xfId="1202"/>
    <cellStyle name="40% - Énfasis4 11 4" xfId="1203"/>
    <cellStyle name="40% - Énfasis4 11 5" xfId="1204"/>
    <cellStyle name="40% - Énfasis4 12" xfId="1205"/>
    <cellStyle name="40% - Énfasis4 12 2" xfId="1206"/>
    <cellStyle name="40% - Énfasis4 12 3" xfId="1207"/>
    <cellStyle name="40% - Énfasis4 12 4" xfId="1208"/>
    <cellStyle name="40% - Énfasis4 12 5" xfId="1209"/>
    <cellStyle name="40% - Énfasis4 13" xfId="1210"/>
    <cellStyle name="40% - Énfasis4 13 2" xfId="1211"/>
    <cellStyle name="40% - Énfasis4 13 3" xfId="1212"/>
    <cellStyle name="40% - Énfasis4 13 4" xfId="1213"/>
    <cellStyle name="40% - Énfasis4 13 5" xfId="1214"/>
    <cellStyle name="40% - Énfasis4 14" xfId="1215"/>
    <cellStyle name="40% - Énfasis4 14 2" xfId="1216"/>
    <cellStyle name="40% - Énfasis4 14 3" xfId="1217"/>
    <cellStyle name="40% - Énfasis4 14 4" xfId="1218"/>
    <cellStyle name="40% - Énfasis4 14 5" xfId="1219"/>
    <cellStyle name="40% - Énfasis4 15" xfId="1220"/>
    <cellStyle name="40% - Énfasis4 15 2" xfId="1221"/>
    <cellStyle name="40% - Énfasis4 15 3" xfId="1222"/>
    <cellStyle name="40% - Énfasis4 15 4" xfId="1223"/>
    <cellStyle name="40% - Énfasis4 15 5" xfId="1224"/>
    <cellStyle name="40% - Énfasis4 16" xfId="1225"/>
    <cellStyle name="40% - Énfasis4 16 2" xfId="1226"/>
    <cellStyle name="40% - Énfasis4 16 3" xfId="1227"/>
    <cellStyle name="40% - Énfasis4 16 4" xfId="1228"/>
    <cellStyle name="40% - Énfasis4 16 5" xfId="1229"/>
    <cellStyle name="40% - Énfasis4 17" xfId="1230"/>
    <cellStyle name="40% - Énfasis4 17 2" xfId="1231"/>
    <cellStyle name="40% - Énfasis4 17 3" xfId="1232"/>
    <cellStyle name="40% - Énfasis4 17 4" xfId="1233"/>
    <cellStyle name="40% - Énfasis4 17 5" xfId="1234"/>
    <cellStyle name="40% - Énfasis4 18" xfId="1235"/>
    <cellStyle name="40% - Énfasis4 19" xfId="1236"/>
    <cellStyle name="40% - Énfasis4 2" xfId="1237"/>
    <cellStyle name="40% - Énfasis4 2 2" xfId="1238"/>
    <cellStyle name="40% - Énfasis4 2 2 2" xfId="1239"/>
    <cellStyle name="40% - Énfasis4 2 2 3" xfId="1240"/>
    <cellStyle name="40% - Énfasis4 2 2 4" xfId="1241"/>
    <cellStyle name="40% - Énfasis4 2 2 5" xfId="1242"/>
    <cellStyle name="40% - Énfasis4 2 3" xfId="1243"/>
    <cellStyle name="40% - Énfasis4 2 4" xfId="1244"/>
    <cellStyle name="40% - Énfasis4 2 5" xfId="1245"/>
    <cellStyle name="40% - Énfasis4 2 6" xfId="1246"/>
    <cellStyle name="40% - Énfasis4 20" xfId="1247"/>
    <cellStyle name="40% - Énfasis4 21" xfId="1248"/>
    <cellStyle name="40% - Énfasis4 22" xfId="1249"/>
    <cellStyle name="40% - Énfasis4 23" xfId="1250"/>
    <cellStyle name="40% - Énfasis4 24" xfId="1251"/>
    <cellStyle name="40% - Énfasis4 25" xfId="1252"/>
    <cellStyle name="40% - Énfasis4 26" xfId="1253"/>
    <cellStyle name="40% - Énfasis4 27" xfId="1254"/>
    <cellStyle name="40% - Énfasis4 28" xfId="1255"/>
    <cellStyle name="40% - Énfasis4 29" xfId="1256"/>
    <cellStyle name="40% - Énfasis4 3" xfId="1257"/>
    <cellStyle name="40% - Énfasis4 3 2" xfId="1258"/>
    <cellStyle name="40% - Énfasis4 3 2 2" xfId="1259"/>
    <cellStyle name="40% - Énfasis4 3 2 3" xfId="1260"/>
    <cellStyle name="40% - Énfasis4 3 2 4" xfId="1261"/>
    <cellStyle name="40% - Énfasis4 3 2 5" xfId="1262"/>
    <cellStyle name="40% - Énfasis4 3 3" xfId="1263"/>
    <cellStyle name="40% - Énfasis4 3 4" xfId="1264"/>
    <cellStyle name="40% - Énfasis4 3 5" xfId="1265"/>
    <cellStyle name="40% - Énfasis4 3 6" xfId="1266"/>
    <cellStyle name="40% - Énfasis4 30" xfId="1267"/>
    <cellStyle name="40% - Énfasis4 31" xfId="1268"/>
    <cellStyle name="40% - Énfasis4 32" xfId="1269"/>
    <cellStyle name="40% - Énfasis4 4" xfId="1270"/>
    <cellStyle name="40% - Énfasis4 4 2" xfId="1271"/>
    <cellStyle name="40% - Énfasis4 4 2 2" xfId="1272"/>
    <cellStyle name="40% - Énfasis4 4 2 3" xfId="1273"/>
    <cellStyle name="40% - Énfasis4 4 2 4" xfId="1274"/>
    <cellStyle name="40% - Énfasis4 4 2 5" xfId="1275"/>
    <cellStyle name="40% - Énfasis4 4 3" xfId="1276"/>
    <cellStyle name="40% - Énfasis4 4 4" xfId="1277"/>
    <cellStyle name="40% - Énfasis4 4 5" xfId="1278"/>
    <cellStyle name="40% - Énfasis4 4 6" xfId="1279"/>
    <cellStyle name="40% - Énfasis4 5" xfId="1280"/>
    <cellStyle name="40% - Énfasis4 5 2" xfId="1281"/>
    <cellStyle name="40% - Énfasis4 5 2 2" xfId="1282"/>
    <cellStyle name="40% - Énfasis4 5 2 3" xfId="1283"/>
    <cellStyle name="40% - Énfasis4 5 2 4" xfId="1284"/>
    <cellStyle name="40% - Énfasis4 5 2 5" xfId="1285"/>
    <cellStyle name="40% - Énfasis4 5 3" xfId="1286"/>
    <cellStyle name="40% - Énfasis4 5 4" xfId="1287"/>
    <cellStyle name="40% - Énfasis4 5 5" xfId="1288"/>
    <cellStyle name="40% - Énfasis4 5 6" xfId="1289"/>
    <cellStyle name="40% - Énfasis4 6" xfId="1290"/>
    <cellStyle name="40% - Énfasis4 6 2" xfId="1291"/>
    <cellStyle name="40% - Énfasis4 6 2 2" xfId="1292"/>
    <cellStyle name="40% - Énfasis4 6 2 3" xfId="1293"/>
    <cellStyle name="40% - Énfasis4 6 2 4" xfId="1294"/>
    <cellStyle name="40% - Énfasis4 6 2 5" xfId="1295"/>
    <cellStyle name="40% - Énfasis4 6 3" xfId="1296"/>
    <cellStyle name="40% - Énfasis4 6 4" xfId="1297"/>
    <cellStyle name="40% - Énfasis4 6 5" xfId="1298"/>
    <cellStyle name="40% - Énfasis4 6 6" xfId="1299"/>
    <cellStyle name="40% - Énfasis4 7" xfId="1300"/>
    <cellStyle name="40% - Énfasis4 7 2" xfId="1301"/>
    <cellStyle name="40% - Énfasis4 7 2 2" xfId="1302"/>
    <cellStyle name="40% - Énfasis4 7 2 3" xfId="1303"/>
    <cellStyle name="40% - Énfasis4 7 2 4" xfId="1304"/>
    <cellStyle name="40% - Énfasis4 7 2 5" xfId="1305"/>
    <cellStyle name="40% - Énfasis4 7 3" xfId="1306"/>
    <cellStyle name="40% - Énfasis4 7 4" xfId="1307"/>
    <cellStyle name="40% - Énfasis4 7 5" xfId="1308"/>
    <cellStyle name="40% - Énfasis4 7 6" xfId="1309"/>
    <cellStyle name="40% - Énfasis4 8" xfId="1310"/>
    <cellStyle name="40% - Énfasis4 8 2" xfId="1311"/>
    <cellStyle name="40% - Énfasis4 8 2 2" xfId="1312"/>
    <cellStyle name="40% - Énfasis4 8 2 3" xfId="1313"/>
    <cellStyle name="40% - Énfasis4 8 2 4" xfId="1314"/>
    <cellStyle name="40% - Énfasis4 8 2 5" xfId="1315"/>
    <cellStyle name="40% - Énfasis4 8 3" xfId="1316"/>
    <cellStyle name="40% - Énfasis4 8 4" xfId="1317"/>
    <cellStyle name="40% - Énfasis4 8 5" xfId="1318"/>
    <cellStyle name="40% - Énfasis4 8 6" xfId="1319"/>
    <cellStyle name="40% - Énfasis4 9" xfId="1320"/>
    <cellStyle name="40% - Énfasis4 9 2" xfId="1321"/>
    <cellStyle name="40% - Énfasis4 9 3" xfId="1322"/>
    <cellStyle name="40% - Énfasis4 9 4" xfId="1323"/>
    <cellStyle name="40% - Énfasis4 9 5" xfId="1324"/>
    <cellStyle name="40% - Énfasis5" xfId="1325"/>
    <cellStyle name="40% - Énfasis5 10" xfId="1326"/>
    <cellStyle name="40% - Énfasis5 10 2" xfId="1327"/>
    <cellStyle name="40% - Énfasis5 10 3" xfId="1328"/>
    <cellStyle name="40% - Énfasis5 10 4" xfId="1329"/>
    <cellStyle name="40% - Énfasis5 10 5" xfId="1330"/>
    <cellStyle name="40% - Énfasis5 11" xfId="1331"/>
    <cellStyle name="40% - Énfasis5 11 2" xfId="1332"/>
    <cellStyle name="40% - Énfasis5 11 3" xfId="1333"/>
    <cellStyle name="40% - Énfasis5 11 4" xfId="1334"/>
    <cellStyle name="40% - Énfasis5 11 5" xfId="1335"/>
    <cellStyle name="40% - Énfasis5 12" xfId="1336"/>
    <cellStyle name="40% - Énfasis5 12 2" xfId="1337"/>
    <cellStyle name="40% - Énfasis5 12 3" xfId="1338"/>
    <cellStyle name="40% - Énfasis5 12 4" xfId="1339"/>
    <cellStyle name="40% - Énfasis5 12 5" xfId="1340"/>
    <cellStyle name="40% - Énfasis5 13" xfId="1341"/>
    <cellStyle name="40% - Énfasis5 13 2" xfId="1342"/>
    <cellStyle name="40% - Énfasis5 13 3" xfId="1343"/>
    <cellStyle name="40% - Énfasis5 13 4" xfId="1344"/>
    <cellStyle name="40% - Énfasis5 13 5" xfId="1345"/>
    <cellStyle name="40% - Énfasis5 14" xfId="1346"/>
    <cellStyle name="40% - Énfasis5 14 2" xfId="1347"/>
    <cellStyle name="40% - Énfasis5 14 3" xfId="1348"/>
    <cellStyle name="40% - Énfasis5 14 4" xfId="1349"/>
    <cellStyle name="40% - Énfasis5 14 5" xfId="1350"/>
    <cellStyle name="40% - Énfasis5 15" xfId="1351"/>
    <cellStyle name="40% - Énfasis5 15 2" xfId="1352"/>
    <cellStyle name="40% - Énfasis5 15 3" xfId="1353"/>
    <cellStyle name="40% - Énfasis5 15 4" xfId="1354"/>
    <cellStyle name="40% - Énfasis5 15 5" xfId="1355"/>
    <cellStyle name="40% - Énfasis5 16" xfId="1356"/>
    <cellStyle name="40% - Énfasis5 16 2" xfId="1357"/>
    <cellStyle name="40% - Énfasis5 16 3" xfId="1358"/>
    <cellStyle name="40% - Énfasis5 16 4" xfId="1359"/>
    <cellStyle name="40% - Énfasis5 16 5" xfId="1360"/>
    <cellStyle name="40% - Énfasis5 17" xfId="1361"/>
    <cellStyle name="40% - Énfasis5 17 2" xfId="1362"/>
    <cellStyle name="40% - Énfasis5 17 3" xfId="1363"/>
    <cellStyle name="40% - Énfasis5 17 4" xfId="1364"/>
    <cellStyle name="40% - Énfasis5 17 5" xfId="1365"/>
    <cellStyle name="40% - Énfasis5 18" xfId="1366"/>
    <cellStyle name="40% - Énfasis5 19" xfId="1367"/>
    <cellStyle name="40% - Énfasis5 2" xfId="1368"/>
    <cellStyle name="40% - Énfasis5 2 2" xfId="1369"/>
    <cellStyle name="40% - Énfasis5 2 2 2" xfId="1370"/>
    <cellStyle name="40% - Énfasis5 2 2 3" xfId="1371"/>
    <cellStyle name="40% - Énfasis5 2 2 4" xfId="1372"/>
    <cellStyle name="40% - Énfasis5 2 2 5" xfId="1373"/>
    <cellStyle name="40% - Énfasis5 2 3" xfId="1374"/>
    <cellStyle name="40% - Énfasis5 2 4" xfId="1375"/>
    <cellStyle name="40% - Énfasis5 2 5" xfId="1376"/>
    <cellStyle name="40% - Énfasis5 2 6" xfId="1377"/>
    <cellStyle name="40% - Énfasis5 20" xfId="1378"/>
    <cellStyle name="40% - Énfasis5 21" xfId="1379"/>
    <cellStyle name="40% - Énfasis5 22" xfId="1380"/>
    <cellStyle name="40% - Énfasis5 23" xfId="1381"/>
    <cellStyle name="40% - Énfasis5 24" xfId="1382"/>
    <cellStyle name="40% - Énfasis5 25" xfId="1383"/>
    <cellStyle name="40% - Énfasis5 26" xfId="1384"/>
    <cellStyle name="40% - Énfasis5 27" xfId="1385"/>
    <cellStyle name="40% - Énfasis5 28" xfId="1386"/>
    <cellStyle name="40% - Énfasis5 29" xfId="1387"/>
    <cellStyle name="40% - Énfasis5 3" xfId="1388"/>
    <cellStyle name="40% - Énfasis5 3 2" xfId="1389"/>
    <cellStyle name="40% - Énfasis5 3 2 2" xfId="1390"/>
    <cellStyle name="40% - Énfasis5 3 2 3" xfId="1391"/>
    <cellStyle name="40% - Énfasis5 3 2 4" xfId="1392"/>
    <cellStyle name="40% - Énfasis5 3 2 5" xfId="1393"/>
    <cellStyle name="40% - Énfasis5 3 3" xfId="1394"/>
    <cellStyle name="40% - Énfasis5 3 4" xfId="1395"/>
    <cellStyle name="40% - Énfasis5 3 5" xfId="1396"/>
    <cellStyle name="40% - Énfasis5 3 6" xfId="1397"/>
    <cellStyle name="40% - Énfasis5 30" xfId="1398"/>
    <cellStyle name="40% - Énfasis5 31" xfId="1399"/>
    <cellStyle name="40% - Énfasis5 32" xfId="1400"/>
    <cellStyle name="40% - Énfasis5 4" xfId="1401"/>
    <cellStyle name="40% - Énfasis5 4 2" xfId="1402"/>
    <cellStyle name="40% - Énfasis5 4 2 2" xfId="1403"/>
    <cellStyle name="40% - Énfasis5 4 2 3" xfId="1404"/>
    <cellStyle name="40% - Énfasis5 4 2 4" xfId="1405"/>
    <cellStyle name="40% - Énfasis5 4 2 5" xfId="1406"/>
    <cellStyle name="40% - Énfasis5 4 3" xfId="1407"/>
    <cellStyle name="40% - Énfasis5 4 4" xfId="1408"/>
    <cellStyle name="40% - Énfasis5 4 5" xfId="1409"/>
    <cellStyle name="40% - Énfasis5 4 6" xfId="1410"/>
    <cellStyle name="40% - Énfasis5 5" xfId="1411"/>
    <cellStyle name="40% - Énfasis5 5 2" xfId="1412"/>
    <cellStyle name="40% - Énfasis5 5 2 2" xfId="1413"/>
    <cellStyle name="40% - Énfasis5 5 2 3" xfId="1414"/>
    <cellStyle name="40% - Énfasis5 5 2 4" xfId="1415"/>
    <cellStyle name="40% - Énfasis5 5 2 5" xfId="1416"/>
    <cellStyle name="40% - Énfasis5 5 3" xfId="1417"/>
    <cellStyle name="40% - Énfasis5 5 4" xfId="1418"/>
    <cellStyle name="40% - Énfasis5 5 5" xfId="1419"/>
    <cellStyle name="40% - Énfasis5 5 6" xfId="1420"/>
    <cellStyle name="40% - Énfasis5 6" xfId="1421"/>
    <cellStyle name="40% - Énfasis5 6 2" xfId="1422"/>
    <cellStyle name="40% - Énfasis5 6 2 2" xfId="1423"/>
    <cellStyle name="40% - Énfasis5 6 2 3" xfId="1424"/>
    <cellStyle name="40% - Énfasis5 6 2 4" xfId="1425"/>
    <cellStyle name="40% - Énfasis5 6 2 5" xfId="1426"/>
    <cellStyle name="40% - Énfasis5 6 3" xfId="1427"/>
    <cellStyle name="40% - Énfasis5 6 4" xfId="1428"/>
    <cellStyle name="40% - Énfasis5 6 5" xfId="1429"/>
    <cellStyle name="40% - Énfasis5 6 6" xfId="1430"/>
    <cellStyle name="40% - Énfasis5 7" xfId="1431"/>
    <cellStyle name="40% - Énfasis5 7 2" xfId="1432"/>
    <cellStyle name="40% - Énfasis5 7 2 2" xfId="1433"/>
    <cellStyle name="40% - Énfasis5 7 2 3" xfId="1434"/>
    <cellStyle name="40% - Énfasis5 7 2 4" xfId="1435"/>
    <cellStyle name="40% - Énfasis5 7 2 5" xfId="1436"/>
    <cellStyle name="40% - Énfasis5 7 3" xfId="1437"/>
    <cellStyle name="40% - Énfasis5 7 4" xfId="1438"/>
    <cellStyle name="40% - Énfasis5 7 5" xfId="1439"/>
    <cellStyle name="40% - Énfasis5 7 6" xfId="1440"/>
    <cellStyle name="40% - Énfasis5 8" xfId="1441"/>
    <cellStyle name="40% - Énfasis5 8 2" xfId="1442"/>
    <cellStyle name="40% - Énfasis5 8 2 2" xfId="1443"/>
    <cellStyle name="40% - Énfasis5 8 2 3" xfId="1444"/>
    <cellStyle name="40% - Énfasis5 8 2 4" xfId="1445"/>
    <cellStyle name="40% - Énfasis5 8 2 5" xfId="1446"/>
    <cellStyle name="40% - Énfasis5 8 3" xfId="1447"/>
    <cellStyle name="40% - Énfasis5 8 4" xfId="1448"/>
    <cellStyle name="40% - Énfasis5 8 5" xfId="1449"/>
    <cellStyle name="40% - Énfasis5 8 6" xfId="1450"/>
    <cellStyle name="40% - Énfasis5 9" xfId="1451"/>
    <cellStyle name="40% - Énfasis5 9 2" xfId="1452"/>
    <cellStyle name="40% - Énfasis5 9 3" xfId="1453"/>
    <cellStyle name="40% - Énfasis5 9 4" xfId="1454"/>
    <cellStyle name="40% - Énfasis5 9 5" xfId="1455"/>
    <cellStyle name="40% - Énfasis6" xfId="1456"/>
    <cellStyle name="40% - Énfasis6 10" xfId="1457"/>
    <cellStyle name="40% - Énfasis6 10 2" xfId="1458"/>
    <cellStyle name="40% - Énfasis6 10 3" xfId="1459"/>
    <cellStyle name="40% - Énfasis6 10 4" xfId="1460"/>
    <cellStyle name="40% - Énfasis6 10 5" xfId="1461"/>
    <cellStyle name="40% - Énfasis6 11" xfId="1462"/>
    <cellStyle name="40% - Énfasis6 11 2" xfId="1463"/>
    <cellStyle name="40% - Énfasis6 11 3" xfId="1464"/>
    <cellStyle name="40% - Énfasis6 11 4" xfId="1465"/>
    <cellStyle name="40% - Énfasis6 11 5" xfId="1466"/>
    <cellStyle name="40% - Énfasis6 12" xfId="1467"/>
    <cellStyle name="40% - Énfasis6 12 2" xfId="1468"/>
    <cellStyle name="40% - Énfasis6 12 3" xfId="1469"/>
    <cellStyle name="40% - Énfasis6 12 4" xfId="1470"/>
    <cellStyle name="40% - Énfasis6 12 5" xfId="1471"/>
    <cellStyle name="40% - Énfasis6 13" xfId="1472"/>
    <cellStyle name="40% - Énfasis6 13 2" xfId="1473"/>
    <cellStyle name="40% - Énfasis6 13 3" xfId="1474"/>
    <cellStyle name="40% - Énfasis6 13 4" xfId="1475"/>
    <cellStyle name="40% - Énfasis6 13 5" xfId="1476"/>
    <cellStyle name="40% - Énfasis6 14" xfId="1477"/>
    <cellStyle name="40% - Énfasis6 14 2" xfId="1478"/>
    <cellStyle name="40% - Énfasis6 14 3" xfId="1479"/>
    <cellStyle name="40% - Énfasis6 14 4" xfId="1480"/>
    <cellStyle name="40% - Énfasis6 14 5" xfId="1481"/>
    <cellStyle name="40% - Énfasis6 15" xfId="1482"/>
    <cellStyle name="40% - Énfasis6 15 2" xfId="1483"/>
    <cellStyle name="40% - Énfasis6 15 3" xfId="1484"/>
    <cellStyle name="40% - Énfasis6 15 4" xfId="1485"/>
    <cellStyle name="40% - Énfasis6 15 5" xfId="1486"/>
    <cellStyle name="40% - Énfasis6 16" xfId="1487"/>
    <cellStyle name="40% - Énfasis6 16 2" xfId="1488"/>
    <cellStyle name="40% - Énfasis6 16 3" xfId="1489"/>
    <cellStyle name="40% - Énfasis6 16 4" xfId="1490"/>
    <cellStyle name="40% - Énfasis6 16 5" xfId="1491"/>
    <cellStyle name="40% - Énfasis6 17" xfId="1492"/>
    <cellStyle name="40% - Énfasis6 17 2" xfId="1493"/>
    <cellStyle name="40% - Énfasis6 17 3" xfId="1494"/>
    <cellStyle name="40% - Énfasis6 17 4" xfId="1495"/>
    <cellStyle name="40% - Énfasis6 17 5" xfId="1496"/>
    <cellStyle name="40% - Énfasis6 18" xfId="1497"/>
    <cellStyle name="40% - Énfasis6 19" xfId="1498"/>
    <cellStyle name="40% - Énfasis6 2" xfId="1499"/>
    <cellStyle name="40% - Énfasis6 2 2" xfId="1500"/>
    <cellStyle name="40% - Énfasis6 2 2 2" xfId="1501"/>
    <cellStyle name="40% - Énfasis6 2 2 3" xfId="1502"/>
    <cellStyle name="40% - Énfasis6 2 2 4" xfId="1503"/>
    <cellStyle name="40% - Énfasis6 2 2 5" xfId="1504"/>
    <cellStyle name="40% - Énfasis6 2 3" xfId="1505"/>
    <cellStyle name="40% - Énfasis6 2 4" xfId="1506"/>
    <cellStyle name="40% - Énfasis6 2 5" xfId="1507"/>
    <cellStyle name="40% - Énfasis6 2 6" xfId="1508"/>
    <cellStyle name="40% - Énfasis6 20" xfId="1509"/>
    <cellStyle name="40% - Énfasis6 21" xfId="1510"/>
    <cellStyle name="40% - Énfasis6 22" xfId="1511"/>
    <cellStyle name="40% - Énfasis6 23" xfId="1512"/>
    <cellStyle name="40% - Énfasis6 24" xfId="1513"/>
    <cellStyle name="40% - Énfasis6 25" xfId="1514"/>
    <cellStyle name="40% - Énfasis6 26" xfId="1515"/>
    <cellStyle name="40% - Énfasis6 27" xfId="1516"/>
    <cellStyle name="40% - Énfasis6 28" xfId="1517"/>
    <cellStyle name="40% - Énfasis6 29" xfId="1518"/>
    <cellStyle name="40% - Énfasis6 3" xfId="1519"/>
    <cellStyle name="40% - Énfasis6 3 2" xfId="1520"/>
    <cellStyle name="40% - Énfasis6 3 2 2" xfId="1521"/>
    <cellStyle name="40% - Énfasis6 3 2 3" xfId="1522"/>
    <cellStyle name="40% - Énfasis6 3 2 4" xfId="1523"/>
    <cellStyle name="40% - Énfasis6 3 2 5" xfId="1524"/>
    <cellStyle name="40% - Énfasis6 3 3" xfId="1525"/>
    <cellStyle name="40% - Énfasis6 3 4" xfId="1526"/>
    <cellStyle name="40% - Énfasis6 3 5" xfId="1527"/>
    <cellStyle name="40% - Énfasis6 3 6" xfId="1528"/>
    <cellStyle name="40% - Énfasis6 30" xfId="1529"/>
    <cellStyle name="40% - Énfasis6 31" xfId="1530"/>
    <cellStyle name="40% - Énfasis6 32" xfId="1531"/>
    <cellStyle name="40% - Énfasis6 4" xfId="1532"/>
    <cellStyle name="40% - Énfasis6 4 2" xfId="1533"/>
    <cellStyle name="40% - Énfasis6 4 2 2" xfId="1534"/>
    <cellStyle name="40% - Énfasis6 4 2 3" xfId="1535"/>
    <cellStyle name="40% - Énfasis6 4 2 4" xfId="1536"/>
    <cellStyle name="40% - Énfasis6 4 2 5" xfId="1537"/>
    <cellStyle name="40% - Énfasis6 4 3" xfId="1538"/>
    <cellStyle name="40% - Énfasis6 4 4" xfId="1539"/>
    <cellStyle name="40% - Énfasis6 4 5" xfId="1540"/>
    <cellStyle name="40% - Énfasis6 4 6" xfId="1541"/>
    <cellStyle name="40% - Énfasis6 5" xfId="1542"/>
    <cellStyle name="40% - Énfasis6 5 2" xfId="1543"/>
    <cellStyle name="40% - Énfasis6 5 2 2" xfId="1544"/>
    <cellStyle name="40% - Énfasis6 5 2 3" xfId="1545"/>
    <cellStyle name="40% - Énfasis6 5 2 4" xfId="1546"/>
    <cellStyle name="40% - Énfasis6 5 2 5" xfId="1547"/>
    <cellStyle name="40% - Énfasis6 5 3" xfId="1548"/>
    <cellStyle name="40% - Énfasis6 5 4" xfId="1549"/>
    <cellStyle name="40% - Énfasis6 5 5" xfId="1550"/>
    <cellStyle name="40% - Énfasis6 5 6" xfId="1551"/>
    <cellStyle name="40% - Énfasis6 6" xfId="1552"/>
    <cellStyle name="40% - Énfasis6 6 2" xfId="1553"/>
    <cellStyle name="40% - Énfasis6 6 2 2" xfId="1554"/>
    <cellStyle name="40% - Énfasis6 6 2 3" xfId="1555"/>
    <cellStyle name="40% - Énfasis6 6 2 4" xfId="1556"/>
    <cellStyle name="40% - Énfasis6 6 2 5" xfId="1557"/>
    <cellStyle name="40% - Énfasis6 6 3" xfId="1558"/>
    <cellStyle name="40% - Énfasis6 6 4" xfId="1559"/>
    <cellStyle name="40% - Énfasis6 6 5" xfId="1560"/>
    <cellStyle name="40% - Énfasis6 6 6" xfId="1561"/>
    <cellStyle name="40% - Énfasis6 7" xfId="1562"/>
    <cellStyle name="40% - Énfasis6 7 2" xfId="1563"/>
    <cellStyle name="40% - Énfasis6 7 2 2" xfId="1564"/>
    <cellStyle name="40% - Énfasis6 7 2 3" xfId="1565"/>
    <cellStyle name="40% - Énfasis6 7 2 4" xfId="1566"/>
    <cellStyle name="40% - Énfasis6 7 2 5" xfId="1567"/>
    <cellStyle name="40% - Énfasis6 7 3" xfId="1568"/>
    <cellStyle name="40% - Énfasis6 7 4" xfId="1569"/>
    <cellStyle name="40% - Énfasis6 7 5" xfId="1570"/>
    <cellStyle name="40% - Énfasis6 7 6" xfId="1571"/>
    <cellStyle name="40% - Énfasis6 8" xfId="1572"/>
    <cellStyle name="40% - Énfasis6 8 2" xfId="1573"/>
    <cellStyle name="40% - Énfasis6 8 2 2" xfId="1574"/>
    <cellStyle name="40% - Énfasis6 8 2 3" xfId="1575"/>
    <cellStyle name="40% - Énfasis6 8 2 4" xfId="1576"/>
    <cellStyle name="40% - Énfasis6 8 2 5" xfId="1577"/>
    <cellStyle name="40% - Énfasis6 8 3" xfId="1578"/>
    <cellStyle name="40% - Énfasis6 8 4" xfId="1579"/>
    <cellStyle name="40% - Énfasis6 8 5" xfId="1580"/>
    <cellStyle name="40% - Énfasis6 8 6" xfId="1581"/>
    <cellStyle name="40% - Énfasis6 9" xfId="1582"/>
    <cellStyle name="40% - Énfasis6 9 2" xfId="1583"/>
    <cellStyle name="40% - Énfasis6 9 3" xfId="1584"/>
    <cellStyle name="40% - Énfasis6 9 4" xfId="1585"/>
    <cellStyle name="40% - Énfasis6 9 5" xfId="1586"/>
    <cellStyle name="60% - Énfasis1" xfId="1587"/>
    <cellStyle name="60% - Énfasis1 2" xfId="1588"/>
    <cellStyle name="60% - Énfasis1 3" xfId="1589"/>
    <cellStyle name="60% - Énfasis1 4" xfId="1590"/>
    <cellStyle name="60% - Énfasis1 5" xfId="1591"/>
    <cellStyle name="60% - Énfasis1 6" xfId="1592"/>
    <cellStyle name="60% - Énfasis2" xfId="1593"/>
    <cellStyle name="60% - Énfasis2 2" xfId="1594"/>
    <cellStyle name="60% - Énfasis2 3" xfId="1595"/>
    <cellStyle name="60% - Énfasis2 4" xfId="1596"/>
    <cellStyle name="60% - Énfasis2 5" xfId="1597"/>
    <cellStyle name="60% - Énfasis2 6" xfId="1598"/>
    <cellStyle name="60% - Énfasis3" xfId="1599"/>
    <cellStyle name="60% - Énfasis3 2" xfId="1600"/>
    <cellStyle name="60% - Énfasis3 3" xfId="1601"/>
    <cellStyle name="60% - Énfasis3 4" xfId="1602"/>
    <cellStyle name="60% - Énfasis3 5" xfId="1603"/>
    <cellStyle name="60% - Énfasis3 6" xfId="1604"/>
    <cellStyle name="60% - Énfasis4" xfId="1605"/>
    <cellStyle name="60% - Énfasis4 2" xfId="1606"/>
    <cellStyle name="60% - Énfasis4 3" xfId="1607"/>
    <cellStyle name="60% - Énfasis4 4" xfId="1608"/>
    <cellStyle name="60% - Énfasis4 5" xfId="1609"/>
    <cellStyle name="60% - Énfasis4 6" xfId="1610"/>
    <cellStyle name="60% - Énfasis5" xfId="1611"/>
    <cellStyle name="60% - Énfasis5 2" xfId="1612"/>
    <cellStyle name="60% - Énfasis5 3" xfId="1613"/>
    <cellStyle name="60% - Énfasis5 4" xfId="1614"/>
    <cellStyle name="60% - Énfasis5 5" xfId="1615"/>
    <cellStyle name="60% - Énfasis5 6" xfId="1616"/>
    <cellStyle name="60% - Énfasis6" xfId="1617"/>
    <cellStyle name="60% - Énfasis6 2" xfId="1618"/>
    <cellStyle name="60% - Énfasis6 3" xfId="1619"/>
    <cellStyle name="60% - Énfasis6 4" xfId="1620"/>
    <cellStyle name="60% - Énfasis6 5" xfId="1621"/>
    <cellStyle name="60% - Énfasis6 6" xfId="1622"/>
    <cellStyle name="Buena 2" xfId="1623"/>
    <cellStyle name="Buena 3" xfId="1624"/>
    <cellStyle name="Buena 4" xfId="1625"/>
    <cellStyle name="Buena 5" xfId="1626"/>
    <cellStyle name="Buena 6" xfId="1627"/>
    <cellStyle name="Bueno" xfId="1628"/>
    <cellStyle name="Cálculo" xfId="1629"/>
    <cellStyle name="Cálculo 2" xfId="1630"/>
    <cellStyle name="Cálculo 3" xfId="1631"/>
    <cellStyle name="Cálculo 4" xfId="1632"/>
    <cellStyle name="Cálculo 5" xfId="1633"/>
    <cellStyle name="Cálculo 6" xfId="1634"/>
    <cellStyle name="Celda de comprobación" xfId="1635"/>
    <cellStyle name="Celda de comprobación 2" xfId="1636"/>
    <cellStyle name="Celda de comprobación 3" xfId="1637"/>
    <cellStyle name="Celda de comprobación 4" xfId="1638"/>
    <cellStyle name="Celda de comprobación 5" xfId="1639"/>
    <cellStyle name="Celda de comprobación 6" xfId="1640"/>
    <cellStyle name="Celda vinculada" xfId="1641"/>
    <cellStyle name="Celda vinculada 2" xfId="1642"/>
    <cellStyle name="Celda vinculada 3" xfId="1643"/>
    <cellStyle name="Celda vinculada 4" xfId="1644"/>
    <cellStyle name="Celda vinculada 5" xfId="1645"/>
    <cellStyle name="Celda vinculada 6" xfId="1646"/>
    <cellStyle name="Encabezado 1" xfId="1647"/>
    <cellStyle name="Encabezado 4" xfId="1648"/>
    <cellStyle name="Encabezado 4 2" xfId="1649"/>
    <cellStyle name="Encabezado 4 3" xfId="1650"/>
    <cellStyle name="Encabezado 4 4" xfId="1651"/>
    <cellStyle name="Encabezado 4 5" xfId="1652"/>
    <cellStyle name="Encabezado 4 6" xfId="1653"/>
    <cellStyle name="Énfasis1" xfId="1654"/>
    <cellStyle name="Énfasis1 2" xfId="1655"/>
    <cellStyle name="Énfasis1 3" xfId="1656"/>
    <cellStyle name="Énfasis1 4" xfId="1657"/>
    <cellStyle name="Énfasis1 5" xfId="1658"/>
    <cellStyle name="Énfasis1 6" xfId="1659"/>
    <cellStyle name="Énfasis2" xfId="1660"/>
    <cellStyle name="Énfasis2 2" xfId="1661"/>
    <cellStyle name="Énfasis2 3" xfId="1662"/>
    <cellStyle name="Énfasis2 4" xfId="1663"/>
    <cellStyle name="Énfasis2 5" xfId="1664"/>
    <cellStyle name="Énfasis2 6" xfId="1665"/>
    <cellStyle name="Énfasis3" xfId="1666"/>
    <cellStyle name="Énfasis3 2" xfId="1667"/>
    <cellStyle name="Énfasis3 3" xfId="1668"/>
    <cellStyle name="Énfasis3 4" xfId="1669"/>
    <cellStyle name="Énfasis3 5" xfId="1670"/>
    <cellStyle name="Énfasis3 6" xfId="1671"/>
    <cellStyle name="Énfasis4" xfId="1672"/>
    <cellStyle name="Énfasis4 2" xfId="1673"/>
    <cellStyle name="Énfasis4 3" xfId="1674"/>
    <cellStyle name="Énfasis4 4" xfId="1675"/>
    <cellStyle name="Énfasis4 5" xfId="1676"/>
    <cellStyle name="Énfasis4 6" xfId="1677"/>
    <cellStyle name="Énfasis5" xfId="1678"/>
    <cellStyle name="Énfasis5 2" xfId="1679"/>
    <cellStyle name="Énfasis5 3" xfId="1680"/>
    <cellStyle name="Énfasis5 4" xfId="1681"/>
    <cellStyle name="Énfasis5 5" xfId="1682"/>
    <cellStyle name="Énfasis5 6" xfId="1683"/>
    <cellStyle name="Énfasis6" xfId="1684"/>
    <cellStyle name="Énfasis6 2" xfId="1685"/>
    <cellStyle name="Énfasis6 3" xfId="1686"/>
    <cellStyle name="Énfasis6 4" xfId="1687"/>
    <cellStyle name="Énfasis6 5" xfId="1688"/>
    <cellStyle name="Énfasis6 6" xfId="1689"/>
    <cellStyle name="Entrada" xfId="1690"/>
    <cellStyle name="Entrada 2" xfId="1691"/>
    <cellStyle name="Entrada 3" xfId="1692"/>
    <cellStyle name="Entrada 4" xfId="1693"/>
    <cellStyle name="Entrada 5" xfId="1694"/>
    <cellStyle name="Entrada 6" xfId="1695"/>
    <cellStyle name="Euro" xfId="1696"/>
    <cellStyle name="Euro 2" xfId="1697"/>
    <cellStyle name="Euro 2 2" xfId="1698"/>
    <cellStyle name="Euro 2 3" xfId="1699"/>
    <cellStyle name="Euro 2 4" xfId="1700"/>
    <cellStyle name="Euro 2 5" xfId="1701"/>
    <cellStyle name="Euro 2 6" xfId="1702"/>
    <cellStyle name="Euro 3" xfId="1703"/>
    <cellStyle name="Euro 3 2" xfId="1704"/>
    <cellStyle name="Euro 3 3" xfId="1705"/>
    <cellStyle name="Euro 3 4" xfId="1706"/>
    <cellStyle name="Euro 3 5" xfId="1707"/>
    <cellStyle name="Euro 3 6" xfId="1708"/>
    <cellStyle name="Euro 4" xfId="1709"/>
    <cellStyle name="Euro 4 2" xfId="1710"/>
    <cellStyle name="Euro 4 3" xfId="1711"/>
    <cellStyle name="Euro 4 4" xfId="1712"/>
    <cellStyle name="Euro 4 5" xfId="1713"/>
    <cellStyle name="Euro 4 6" xfId="1714"/>
    <cellStyle name="Euro 5" xfId="1715"/>
    <cellStyle name="Euro 5 2" xfId="1716"/>
    <cellStyle name="Euro 5 3" xfId="1717"/>
    <cellStyle name="Euro 5 4" xfId="1718"/>
    <cellStyle name="Euro 5 5" xfId="1719"/>
    <cellStyle name="Euro 5 6" xfId="1720"/>
    <cellStyle name="Excel Built-in Normal" xfId="1721"/>
    <cellStyle name="Hyperlink" xfId="1722"/>
    <cellStyle name="Hipervínculo 2" xfId="1723"/>
    <cellStyle name="Followed Hyperlink" xfId="1724"/>
    <cellStyle name="Incorrecto" xfId="1725"/>
    <cellStyle name="Incorrecto 2" xfId="1726"/>
    <cellStyle name="Incorrecto 3" xfId="1727"/>
    <cellStyle name="Incorrecto 4" xfId="1728"/>
    <cellStyle name="Incorrecto 5" xfId="1729"/>
    <cellStyle name="Incorrecto 6" xfId="1730"/>
    <cellStyle name="Comma" xfId="1731"/>
    <cellStyle name="Comma [0]" xfId="1732"/>
    <cellStyle name="Millares [0] 2" xfId="1733"/>
    <cellStyle name="Millares 10" xfId="1734"/>
    <cellStyle name="Millares 10 2" xfId="1735"/>
    <cellStyle name="Millares 10 3" xfId="1736"/>
    <cellStyle name="Millares 10 4" xfId="1737"/>
    <cellStyle name="Millares 10 5" xfId="1738"/>
    <cellStyle name="Millares 10 6" xfId="1739"/>
    <cellStyle name="Millares 11" xfId="1740"/>
    <cellStyle name="Millares 12" xfId="1741"/>
    <cellStyle name="Millares 12 2" xfId="1742"/>
    <cellStyle name="Millares 12 3" xfId="1743"/>
    <cellStyle name="Millares 12 4" xfId="1744"/>
    <cellStyle name="Millares 12 5" xfId="1745"/>
    <cellStyle name="Millares 13" xfId="1746"/>
    <cellStyle name="Millares 13 2" xfId="1747"/>
    <cellStyle name="Millares 13 3" xfId="1748"/>
    <cellStyle name="Millares 13 4" xfId="1749"/>
    <cellStyle name="Millares 13 5" xfId="1750"/>
    <cellStyle name="Millares 14" xfId="1751"/>
    <cellStyle name="Millares 14 2" xfId="1752"/>
    <cellStyle name="Millares 14 3" xfId="1753"/>
    <cellStyle name="Millares 14 4" xfId="1754"/>
    <cellStyle name="Millares 14 5" xfId="1755"/>
    <cellStyle name="Millares 15" xfId="1756"/>
    <cellStyle name="Millares 15 2" xfId="1757"/>
    <cellStyle name="Millares 15 3" xfId="1758"/>
    <cellStyle name="Millares 15 4" xfId="1759"/>
    <cellStyle name="Millares 15 5" xfId="1760"/>
    <cellStyle name="Millares 16" xfId="1761"/>
    <cellStyle name="Millares 17" xfId="1762"/>
    <cellStyle name="Millares 18" xfId="1763"/>
    <cellStyle name="Millares 19" xfId="1764"/>
    <cellStyle name="Millares 2" xfId="1765"/>
    <cellStyle name="Millares 2 10" xfId="1766"/>
    <cellStyle name="Millares 2 11" xfId="1767"/>
    <cellStyle name="Millares 2 12" xfId="1768"/>
    <cellStyle name="Millares 2 2" xfId="1769"/>
    <cellStyle name="Millares 2 2 2" xfId="1770"/>
    <cellStyle name="Millares 2 2 2 2" xfId="1771"/>
    <cellStyle name="Millares 2 2 2 3" xfId="1772"/>
    <cellStyle name="Millares 2 2 2 4" xfId="1773"/>
    <cellStyle name="Millares 2 2 2 5" xfId="1774"/>
    <cellStyle name="Millares 2 2 3" xfId="1775"/>
    <cellStyle name="Millares 2 2 4" xfId="1776"/>
    <cellStyle name="Millares 2 2 5" xfId="1777"/>
    <cellStyle name="Millares 2 2 6" xfId="1778"/>
    <cellStyle name="Millares 2 3" xfId="1779"/>
    <cellStyle name="Millares 2 3 2" xfId="1780"/>
    <cellStyle name="Millares 2 3 2 2" xfId="1781"/>
    <cellStyle name="Millares 2 3 2 3" xfId="1782"/>
    <cellStyle name="Millares 2 3 2 4" xfId="1783"/>
    <cellStyle name="Millares 2 3 2 5" xfId="1784"/>
    <cellStyle name="Millares 2 3 3" xfId="1785"/>
    <cellStyle name="Millares 2 3 4" xfId="1786"/>
    <cellStyle name="Millares 2 3 5" xfId="1787"/>
    <cellStyle name="Millares 2 3 6" xfId="1788"/>
    <cellStyle name="Millares 2 4" xfId="1789"/>
    <cellStyle name="Millares 2 4 2" xfId="1790"/>
    <cellStyle name="Millares 2 4 2 2" xfId="1791"/>
    <cellStyle name="Millares 2 4 2 3" xfId="1792"/>
    <cellStyle name="Millares 2 4 2 4" xfId="1793"/>
    <cellStyle name="Millares 2 4 2 5" xfId="1794"/>
    <cellStyle name="Millares 2 4 3" xfId="1795"/>
    <cellStyle name="Millares 2 4 4" xfId="1796"/>
    <cellStyle name="Millares 2 4 5" xfId="1797"/>
    <cellStyle name="Millares 2 4 6" xfId="1798"/>
    <cellStyle name="Millares 2 5" xfId="1799"/>
    <cellStyle name="Millares 2 5 2" xfId="1800"/>
    <cellStyle name="Millares 2 5 2 2" xfId="1801"/>
    <cellStyle name="Millares 2 5 2 3" xfId="1802"/>
    <cellStyle name="Millares 2 5 2 4" xfId="1803"/>
    <cellStyle name="Millares 2 5 2 5" xfId="1804"/>
    <cellStyle name="Millares 2 5 3" xfId="1805"/>
    <cellStyle name="Millares 2 5 4" xfId="1806"/>
    <cellStyle name="Millares 2 5 5" xfId="1807"/>
    <cellStyle name="Millares 2 5 6" xfId="1808"/>
    <cellStyle name="Millares 2 6" xfId="1809"/>
    <cellStyle name="Millares 2 6 2" xfId="1810"/>
    <cellStyle name="Millares 2 6 3" xfId="1811"/>
    <cellStyle name="Millares 2 6 4" xfId="1812"/>
    <cellStyle name="Millares 2 6 5" xfId="1813"/>
    <cellStyle name="Millares 2 7" xfId="1814"/>
    <cellStyle name="Millares 2 8" xfId="1815"/>
    <cellStyle name="Millares 2 8 2" xfId="1816"/>
    <cellStyle name="Millares 2 8 2 2" xfId="1817"/>
    <cellStyle name="Millares 2 9" xfId="1818"/>
    <cellStyle name="Millares 20" xfId="1819"/>
    <cellStyle name="Millares 20 2" xfId="1820"/>
    <cellStyle name="Millares 21" xfId="1821"/>
    <cellStyle name="Millares 21 2" xfId="1822"/>
    <cellStyle name="Millares 22" xfId="1823"/>
    <cellStyle name="Millares 23" xfId="1824"/>
    <cellStyle name="Millares 24" xfId="1825"/>
    <cellStyle name="Millares 24 2" xfId="1826"/>
    <cellStyle name="Millares 24 3" xfId="1827"/>
    <cellStyle name="Millares 25" xfId="1828"/>
    <cellStyle name="Millares 26" xfId="1829"/>
    <cellStyle name="Millares 27" xfId="1830"/>
    <cellStyle name="Millares 28" xfId="1831"/>
    <cellStyle name="Millares 29" xfId="1832"/>
    <cellStyle name="Millares 3" xfId="1833"/>
    <cellStyle name="Millares 3 10" xfId="1834"/>
    <cellStyle name="Millares 3 11" xfId="1835"/>
    <cellStyle name="Millares 3 12" xfId="1836"/>
    <cellStyle name="Millares 3 2" xfId="1837"/>
    <cellStyle name="Millares 3 2 2" xfId="1838"/>
    <cellStyle name="Millares 3 2 2 2" xfId="1839"/>
    <cellStyle name="Millares 3 2 2 3" xfId="1840"/>
    <cellStyle name="Millares 3 2 2 4" xfId="1841"/>
    <cellStyle name="Millares 3 2 2 5" xfId="1842"/>
    <cellStyle name="Millares 3 2 3" xfId="1843"/>
    <cellStyle name="Millares 3 2 4" xfId="1844"/>
    <cellStyle name="Millares 3 2 5" xfId="1845"/>
    <cellStyle name="Millares 3 2 6" xfId="1846"/>
    <cellStyle name="Millares 3 3" xfId="1847"/>
    <cellStyle name="Millares 3 3 2" xfId="1848"/>
    <cellStyle name="Millares 3 3 2 2" xfId="1849"/>
    <cellStyle name="Millares 3 3 2 3" xfId="1850"/>
    <cellStyle name="Millares 3 3 2 4" xfId="1851"/>
    <cellStyle name="Millares 3 3 2 5" xfId="1852"/>
    <cellStyle name="Millares 3 3 3" xfId="1853"/>
    <cellStyle name="Millares 3 3 4" xfId="1854"/>
    <cellStyle name="Millares 3 3 5" xfId="1855"/>
    <cellStyle name="Millares 3 3 6" xfId="1856"/>
    <cellStyle name="Millares 3 4" xfId="1857"/>
    <cellStyle name="Millares 3 4 2" xfId="1858"/>
    <cellStyle name="Millares 3 4 2 2" xfId="1859"/>
    <cellStyle name="Millares 3 4 2 3" xfId="1860"/>
    <cellStyle name="Millares 3 4 2 4" xfId="1861"/>
    <cellStyle name="Millares 3 4 2 5" xfId="1862"/>
    <cellStyle name="Millares 3 4 3" xfId="1863"/>
    <cellStyle name="Millares 3 4 4" xfId="1864"/>
    <cellStyle name="Millares 3 4 5" xfId="1865"/>
    <cellStyle name="Millares 3 4 6" xfId="1866"/>
    <cellStyle name="Millares 3 5" xfId="1867"/>
    <cellStyle name="Millares 3 5 2" xfId="1868"/>
    <cellStyle name="Millares 3 5 2 2" xfId="1869"/>
    <cellStyle name="Millares 3 5 2 3" xfId="1870"/>
    <cellStyle name="Millares 3 5 2 4" xfId="1871"/>
    <cellStyle name="Millares 3 5 2 5" xfId="1872"/>
    <cellStyle name="Millares 3 5 3" xfId="1873"/>
    <cellStyle name="Millares 3 5 4" xfId="1874"/>
    <cellStyle name="Millares 3 5 5" xfId="1875"/>
    <cellStyle name="Millares 3 5 6" xfId="1876"/>
    <cellStyle name="Millares 3 6" xfId="1877"/>
    <cellStyle name="Millares 3 6 2" xfId="1878"/>
    <cellStyle name="Millares 3 6 3" xfId="1879"/>
    <cellStyle name="Millares 3 6 4" xfId="1880"/>
    <cellStyle name="Millares 3 6 5" xfId="1881"/>
    <cellStyle name="Millares 3 7" xfId="1882"/>
    <cellStyle name="Millares 3 8" xfId="1883"/>
    <cellStyle name="Millares 3 9" xfId="1884"/>
    <cellStyle name="Millares 30" xfId="1885"/>
    <cellStyle name="Millares 31" xfId="1886"/>
    <cellStyle name="Millares 32" xfId="1887"/>
    <cellStyle name="Millares 32 2" xfId="1888"/>
    <cellStyle name="Millares 4" xfId="1889"/>
    <cellStyle name="Millares 4 2" xfId="1890"/>
    <cellStyle name="Millares 4 3" xfId="1891"/>
    <cellStyle name="Millares 4 4" xfId="1892"/>
    <cellStyle name="Millares 4 5" xfId="1893"/>
    <cellStyle name="Millares 4 6" xfId="1894"/>
    <cellStyle name="Millares 4 7" xfId="1895"/>
    <cellStyle name="Millares 5" xfId="1896"/>
    <cellStyle name="Millares 5 2" xfId="1897"/>
    <cellStyle name="Millares 5 2 2" xfId="1898"/>
    <cellStyle name="Millares 5 2 2 2" xfId="1899"/>
    <cellStyle name="Millares 5 2 2 3" xfId="1900"/>
    <cellStyle name="Millares 5 2 2 4" xfId="1901"/>
    <cellStyle name="Millares 5 2 2 5" xfId="1902"/>
    <cellStyle name="Millares 5 2 3" xfId="1903"/>
    <cellStyle name="Millares 5 2 4" xfId="1904"/>
    <cellStyle name="Millares 5 2 5" xfId="1905"/>
    <cellStyle name="Millares 5 2 6" xfId="1906"/>
    <cellStyle name="Millares 5 3" xfId="1907"/>
    <cellStyle name="Millares 5 3 2" xfId="1908"/>
    <cellStyle name="Millares 5 3 2 2" xfId="1909"/>
    <cellStyle name="Millares 5 3 2 3" xfId="1910"/>
    <cellStyle name="Millares 5 3 2 4" xfId="1911"/>
    <cellStyle name="Millares 5 3 2 5" xfId="1912"/>
    <cellStyle name="Millares 5 3 3" xfId="1913"/>
    <cellStyle name="Millares 5 3 4" xfId="1914"/>
    <cellStyle name="Millares 5 3 5" xfId="1915"/>
    <cellStyle name="Millares 5 3 6" xfId="1916"/>
    <cellStyle name="Millares 5 4" xfId="1917"/>
    <cellStyle name="Millares 5 4 2" xfId="1918"/>
    <cellStyle name="Millares 5 4 2 2" xfId="1919"/>
    <cellStyle name="Millares 5 4 2 3" xfId="1920"/>
    <cellStyle name="Millares 5 4 2 4" xfId="1921"/>
    <cellStyle name="Millares 5 4 2 5" xfId="1922"/>
    <cellStyle name="Millares 5 4 3" xfId="1923"/>
    <cellStyle name="Millares 5 4 4" xfId="1924"/>
    <cellStyle name="Millares 5 4 5" xfId="1925"/>
    <cellStyle name="Millares 5 4 6" xfId="1926"/>
    <cellStyle name="Millares 5 5" xfId="1927"/>
    <cellStyle name="Millares 5 5 2" xfId="1928"/>
    <cellStyle name="Millares 5 5 2 2" xfId="1929"/>
    <cellStyle name="Millares 5 5 2 3" xfId="1930"/>
    <cellStyle name="Millares 5 5 2 4" xfId="1931"/>
    <cellStyle name="Millares 5 5 2 5" xfId="1932"/>
    <cellStyle name="Millares 5 5 3" xfId="1933"/>
    <cellStyle name="Millares 5 5 4" xfId="1934"/>
    <cellStyle name="Millares 5 5 5" xfId="1935"/>
    <cellStyle name="Millares 5 5 6" xfId="1936"/>
    <cellStyle name="Millares 5 6" xfId="1937"/>
    <cellStyle name="Millares 5 7" xfId="1938"/>
    <cellStyle name="Millares 5 8" xfId="1939"/>
    <cellStyle name="Millares 5 9" xfId="1940"/>
    <cellStyle name="Millares 6" xfId="1941"/>
    <cellStyle name="Millares 6 2" xfId="1942"/>
    <cellStyle name="Millares 6 2 2" xfId="1943"/>
    <cellStyle name="Millares 6 2 2 2" xfId="1944"/>
    <cellStyle name="Millares 6 2 2 3" xfId="1945"/>
    <cellStyle name="Millares 6 2 2 4" xfId="1946"/>
    <cellStyle name="Millares 6 2 2 5" xfId="1947"/>
    <cellStyle name="Millares 6 2 3" xfId="1948"/>
    <cellStyle name="Millares 6 2 4" xfId="1949"/>
    <cellStyle name="Millares 6 2 5" xfId="1950"/>
    <cellStyle name="Millares 6 2 6" xfId="1951"/>
    <cellStyle name="Millares 6 3" xfId="1952"/>
    <cellStyle name="Millares 6 3 2" xfId="1953"/>
    <cellStyle name="Millares 6 3 2 2" xfId="1954"/>
    <cellStyle name="Millares 6 3 2 3" xfId="1955"/>
    <cellStyle name="Millares 6 3 2 4" xfId="1956"/>
    <cellStyle name="Millares 6 3 2 5" xfId="1957"/>
    <cellStyle name="Millares 6 3 3" xfId="1958"/>
    <cellStyle name="Millares 6 3 4" xfId="1959"/>
    <cellStyle name="Millares 6 3 5" xfId="1960"/>
    <cellStyle name="Millares 6 3 6" xfId="1961"/>
    <cellStyle name="Millares 6 4" xfId="1962"/>
    <cellStyle name="Millares 6 4 2" xfId="1963"/>
    <cellStyle name="Millares 6 4 2 2" xfId="1964"/>
    <cellStyle name="Millares 6 4 2 3" xfId="1965"/>
    <cellStyle name="Millares 6 4 2 4" xfId="1966"/>
    <cellStyle name="Millares 6 4 2 5" xfId="1967"/>
    <cellStyle name="Millares 6 4 3" xfId="1968"/>
    <cellStyle name="Millares 6 4 4" xfId="1969"/>
    <cellStyle name="Millares 6 4 5" xfId="1970"/>
    <cellStyle name="Millares 6 4 6" xfId="1971"/>
    <cellStyle name="Millares 6 5" xfId="1972"/>
    <cellStyle name="Millares 6 5 2" xfId="1973"/>
    <cellStyle name="Millares 6 5 2 2" xfId="1974"/>
    <cellStyle name="Millares 6 5 2 3" xfId="1975"/>
    <cellStyle name="Millares 6 5 2 4" xfId="1976"/>
    <cellStyle name="Millares 6 5 2 5" xfId="1977"/>
    <cellStyle name="Millares 6 5 3" xfId="1978"/>
    <cellStyle name="Millares 6 5 4" xfId="1979"/>
    <cellStyle name="Millares 6 5 5" xfId="1980"/>
    <cellStyle name="Millares 6 5 6" xfId="1981"/>
    <cellStyle name="Millares 6 6" xfId="1982"/>
    <cellStyle name="Millares 6 7" xfId="1983"/>
    <cellStyle name="Millares 6 8" xfId="1984"/>
    <cellStyle name="Millares 6 9" xfId="1985"/>
    <cellStyle name="Millares 7" xfId="1986"/>
    <cellStyle name="Millares 7 2" xfId="1987"/>
    <cellStyle name="Millares 7 2 2" xfId="1988"/>
    <cellStyle name="Millares 7 2 3" xfId="1989"/>
    <cellStyle name="Millares 7 2 4" xfId="1990"/>
    <cellStyle name="Millares 7 2 5" xfId="1991"/>
    <cellStyle name="Millares 7 3" xfId="1992"/>
    <cellStyle name="Millares 7 4" xfId="1993"/>
    <cellStyle name="Millares 7 5" xfId="1994"/>
    <cellStyle name="Millares 7 6" xfId="1995"/>
    <cellStyle name="Millares 8" xfId="1996"/>
    <cellStyle name="Millares 8 2" xfId="1997"/>
    <cellStyle name="Millares 8 2 2" xfId="1998"/>
    <cellStyle name="Millares 8 2 3" xfId="1999"/>
    <cellStyle name="Millares 8 2 4" xfId="2000"/>
    <cellStyle name="Millares 8 2 5" xfId="2001"/>
    <cellStyle name="Millares 8 3" xfId="2002"/>
    <cellStyle name="Millares 8 4" xfId="2003"/>
    <cellStyle name="Millares 8 5" xfId="2004"/>
    <cellStyle name="Millares 8 6" xfId="2005"/>
    <cellStyle name="Millares 8 7" xfId="2006"/>
    <cellStyle name="Millares 9" xfId="2007"/>
    <cellStyle name="Millares 9 2" xfId="2008"/>
    <cellStyle name="Millares 9 2 2" xfId="2009"/>
    <cellStyle name="Millares 9 2 3" xfId="2010"/>
    <cellStyle name="Millares 9 2 4" xfId="2011"/>
    <cellStyle name="Millares 9 2 5" xfId="2012"/>
    <cellStyle name="Millares 9 3" xfId="2013"/>
    <cellStyle name="Millares 9 4" xfId="2014"/>
    <cellStyle name="Millares 9 5" xfId="2015"/>
    <cellStyle name="Millares 9 6" xfId="2016"/>
    <cellStyle name="Currency" xfId="2017"/>
    <cellStyle name="Currency [0]" xfId="2018"/>
    <cellStyle name="Moneda 2" xfId="2019"/>
    <cellStyle name="Moneda 2 2" xfId="2020"/>
    <cellStyle name="Moneda 2 3" xfId="2021"/>
    <cellStyle name="Moneda 2 4" xfId="2022"/>
    <cellStyle name="Moneda 2 5" xfId="2023"/>
    <cellStyle name="Moneda 3" xfId="2024"/>
    <cellStyle name="Moneda 3 2" xfId="2025"/>
    <cellStyle name="Moneda 3 3" xfId="2026"/>
    <cellStyle name="Moneda 4" xfId="2027"/>
    <cellStyle name="Moneda 4 2" xfId="2028"/>
    <cellStyle name="Moneda 5" xfId="2029"/>
    <cellStyle name="Moneda 6" xfId="2030"/>
    <cellStyle name="Neutral" xfId="2031"/>
    <cellStyle name="Neutral 2" xfId="2032"/>
    <cellStyle name="Neutral 3" xfId="2033"/>
    <cellStyle name="Neutral 4" xfId="2034"/>
    <cellStyle name="Neutral 5" xfId="2035"/>
    <cellStyle name="Neutral 6" xfId="2036"/>
    <cellStyle name="Normal 10" xfId="2037"/>
    <cellStyle name="Normal 10 2" xfId="2038"/>
    <cellStyle name="Normal 10 2 2" xfId="2039"/>
    <cellStyle name="Normal 10 2 3" xfId="2040"/>
    <cellStyle name="Normal 10 2 4" xfId="2041"/>
    <cellStyle name="Normal 10 2 5" xfId="2042"/>
    <cellStyle name="Normal 10 3" xfId="2043"/>
    <cellStyle name="Normal 10 4" xfId="2044"/>
    <cellStyle name="Normal 10 5" xfId="2045"/>
    <cellStyle name="Normal 10 6" xfId="2046"/>
    <cellStyle name="Normal 11" xfId="2047"/>
    <cellStyle name="Normal 12" xfId="2048"/>
    <cellStyle name="Normal 12 2" xfId="2049"/>
    <cellStyle name="Normal 12 3" xfId="2050"/>
    <cellStyle name="Normal 12 4" xfId="2051"/>
    <cellStyle name="Normal 12 5" xfId="2052"/>
    <cellStyle name="Normal 13" xfId="2053"/>
    <cellStyle name="Normal 13 2" xfId="2054"/>
    <cellStyle name="Normal 13 3" xfId="2055"/>
    <cellStyle name="Normal 13 4" xfId="2056"/>
    <cellStyle name="Normal 13 5" xfId="2057"/>
    <cellStyle name="Normal 14" xfId="2058"/>
    <cellStyle name="Normal 14 2" xfId="2059"/>
    <cellStyle name="Normal 14 3" xfId="2060"/>
    <cellStyle name="Normal 14 4" xfId="2061"/>
    <cellStyle name="Normal 14 5" xfId="2062"/>
    <cellStyle name="Normal 15" xfId="2063"/>
    <cellStyle name="Normal 15 2" xfId="2064"/>
    <cellStyle name="Normal 15 3" xfId="2065"/>
    <cellStyle name="Normal 15 4" xfId="2066"/>
    <cellStyle name="Normal 15 5" xfId="2067"/>
    <cellStyle name="Normal 16" xfId="2068"/>
    <cellStyle name="Normal 17" xfId="2069"/>
    <cellStyle name="Normal 18" xfId="2070"/>
    <cellStyle name="Normal 19" xfId="2071"/>
    <cellStyle name="Normal 19 2" xfId="2072"/>
    <cellStyle name="Normal 2" xfId="2073"/>
    <cellStyle name="Normal 2 10" xfId="2074"/>
    <cellStyle name="Normal 2 11" xfId="2075"/>
    <cellStyle name="Normal 2 12" xfId="2076"/>
    <cellStyle name="Normal 2 12 2" xfId="2077"/>
    <cellStyle name="Normal 2 2" xfId="2078"/>
    <cellStyle name="Normal 2 2 2" xfId="2079"/>
    <cellStyle name="Normal 2 2 2 2" xfId="2080"/>
    <cellStyle name="Normal 2 2 2 2 2" xfId="2081"/>
    <cellStyle name="Normal 2 2 2 3" xfId="2082"/>
    <cellStyle name="Normal 2 2 2 4" xfId="2083"/>
    <cellStyle name="Normal 2 2 2 5" xfId="2084"/>
    <cellStyle name="Normal 2 2 3" xfId="2085"/>
    <cellStyle name="Normal 2 2 3 2" xfId="2086"/>
    <cellStyle name="Normal 2 2 4" xfId="2087"/>
    <cellStyle name="Normal 2 2 5" xfId="2088"/>
    <cellStyle name="Normal 2 2 6" xfId="2089"/>
    <cellStyle name="Normal 2 2 7" xfId="2090"/>
    <cellStyle name="Normal 2 2 8" xfId="2091"/>
    <cellStyle name="Normal 2 2 9" xfId="2092"/>
    <cellStyle name="Normal 2 3" xfId="2093"/>
    <cellStyle name="Normal 2 3 2" xfId="2094"/>
    <cellStyle name="Normal 2 3 2 2" xfId="2095"/>
    <cellStyle name="Normal 2 3 2 3" xfId="2096"/>
    <cellStyle name="Normal 2 3 2 4" xfId="2097"/>
    <cellStyle name="Normal 2 3 2 5" xfId="2098"/>
    <cellStyle name="Normal 2 3 3" xfId="2099"/>
    <cellStyle name="Normal 2 3 4" xfId="2100"/>
    <cellStyle name="Normal 2 3 5" xfId="2101"/>
    <cellStyle name="Normal 2 3 6" xfId="2102"/>
    <cellStyle name="Normal 2 4" xfId="2103"/>
    <cellStyle name="Normal 2 4 2" xfId="2104"/>
    <cellStyle name="Normal 2 4 2 2" xfId="2105"/>
    <cellStyle name="Normal 2 4 2 3" xfId="2106"/>
    <cellStyle name="Normal 2 4 2 4" xfId="2107"/>
    <cellStyle name="Normal 2 4 2 5" xfId="2108"/>
    <cellStyle name="Normal 2 4 3" xfId="2109"/>
    <cellStyle name="Normal 2 4 4" xfId="2110"/>
    <cellStyle name="Normal 2 4 5" xfId="2111"/>
    <cellStyle name="Normal 2 4 6" xfId="2112"/>
    <cellStyle name="Normal 2 5" xfId="2113"/>
    <cellStyle name="Normal 2 5 2" xfId="2114"/>
    <cellStyle name="Normal 2 5 2 2" xfId="2115"/>
    <cellStyle name="Normal 2 5 2 3" xfId="2116"/>
    <cellStyle name="Normal 2 5 2 4" xfId="2117"/>
    <cellStyle name="Normal 2 5 2 5" xfId="2118"/>
    <cellStyle name="Normal 2 5 3" xfId="2119"/>
    <cellStyle name="Normal 2 5 4" xfId="2120"/>
    <cellStyle name="Normal 2 5 5" xfId="2121"/>
    <cellStyle name="Normal 2 5 6" xfId="2122"/>
    <cellStyle name="Normal 2 6" xfId="2123"/>
    <cellStyle name="Normal 2 6 2" xfId="2124"/>
    <cellStyle name="Normal 2 6 3" xfId="2125"/>
    <cellStyle name="Normal 2 6 4" xfId="2126"/>
    <cellStyle name="Normal 2 6 5" xfId="2127"/>
    <cellStyle name="Normal 2 7" xfId="2128"/>
    <cellStyle name="Normal 2 7 2" xfId="2129"/>
    <cellStyle name="Normal 2 8" xfId="2130"/>
    <cellStyle name="Normal 2 8 2" xfId="2131"/>
    <cellStyle name="Normal 2 9" xfId="2132"/>
    <cellStyle name="Normal 20" xfId="2133"/>
    <cellStyle name="Normal 21" xfId="2134"/>
    <cellStyle name="Normal 22" xfId="2135"/>
    <cellStyle name="Normal 23" xfId="2136"/>
    <cellStyle name="Normal 24" xfId="2137"/>
    <cellStyle name="Normal 25" xfId="2138"/>
    <cellStyle name="Normal 25 2" xfId="2139"/>
    <cellStyle name="Normal 25 2 2" xfId="2140"/>
    <cellStyle name="Normal 25 3" xfId="2141"/>
    <cellStyle name="Normal 25 4" xfId="2142"/>
    <cellStyle name="Normal 26" xfId="2143"/>
    <cellStyle name="Normal 27" xfId="2144"/>
    <cellStyle name="Normal 28" xfId="2145"/>
    <cellStyle name="Normal 29" xfId="2146"/>
    <cellStyle name="Normal 3" xfId="2147"/>
    <cellStyle name="Normal 3 10" xfId="2148"/>
    <cellStyle name="Normal 3 11" xfId="2149"/>
    <cellStyle name="Normal 3 12" xfId="2150"/>
    <cellStyle name="Normal 3 2" xfId="2151"/>
    <cellStyle name="Normal 3 2 2" xfId="2152"/>
    <cellStyle name="Normal 3 2 2 2" xfId="2153"/>
    <cellStyle name="Normal 3 2 2 3" xfId="2154"/>
    <cellStyle name="Normal 3 2 2 4" xfId="2155"/>
    <cellStyle name="Normal 3 2 2 5" xfId="2156"/>
    <cellStyle name="Normal 3 2 3" xfId="2157"/>
    <cellStyle name="Normal 3 2 4" xfId="2158"/>
    <cellStyle name="Normal 3 2 5" xfId="2159"/>
    <cellStyle name="Normal 3 2 6" xfId="2160"/>
    <cellStyle name="Normal 3 3" xfId="2161"/>
    <cellStyle name="Normal 3 3 2" xfId="2162"/>
    <cellStyle name="Normal 3 3 2 2" xfId="2163"/>
    <cellStyle name="Normal 3 3 2 3" xfId="2164"/>
    <cellStyle name="Normal 3 3 2 4" xfId="2165"/>
    <cellStyle name="Normal 3 3 2 5" xfId="2166"/>
    <cellStyle name="Normal 3 3 3" xfId="2167"/>
    <cellStyle name="Normal 3 3 4" xfId="2168"/>
    <cellStyle name="Normal 3 3 5" xfId="2169"/>
    <cellStyle name="Normal 3 3 6" xfId="2170"/>
    <cellStyle name="Normal 3 4" xfId="2171"/>
    <cellStyle name="Normal 3 4 2" xfId="2172"/>
    <cellStyle name="Normal 3 4 2 2" xfId="2173"/>
    <cellStyle name="Normal 3 4 2 3" xfId="2174"/>
    <cellStyle name="Normal 3 4 2 4" xfId="2175"/>
    <cellStyle name="Normal 3 4 2 5" xfId="2176"/>
    <cellStyle name="Normal 3 4 3" xfId="2177"/>
    <cellStyle name="Normal 3 4 4" xfId="2178"/>
    <cellStyle name="Normal 3 4 5" xfId="2179"/>
    <cellStyle name="Normal 3 4 6" xfId="2180"/>
    <cellStyle name="Normal 3 5" xfId="2181"/>
    <cellStyle name="Normal 3 5 2" xfId="2182"/>
    <cellStyle name="Normal 3 5 2 2" xfId="2183"/>
    <cellStyle name="Normal 3 5 2 3" xfId="2184"/>
    <cellStyle name="Normal 3 5 2 4" xfId="2185"/>
    <cellStyle name="Normal 3 5 2 5" xfId="2186"/>
    <cellStyle name="Normal 3 5 3" xfId="2187"/>
    <cellStyle name="Normal 3 5 4" xfId="2188"/>
    <cellStyle name="Normal 3 5 5" xfId="2189"/>
    <cellStyle name="Normal 3 5 6" xfId="2190"/>
    <cellStyle name="Normal 3 6" xfId="2191"/>
    <cellStyle name="Normal 3 6 2" xfId="2192"/>
    <cellStyle name="Normal 3 6 3" xfId="2193"/>
    <cellStyle name="Normal 3 6 4" xfId="2194"/>
    <cellStyle name="Normal 3 6 5" xfId="2195"/>
    <cellStyle name="Normal 3 7" xfId="2196"/>
    <cellStyle name="Normal 3 8" xfId="2197"/>
    <cellStyle name="Normal 3 9" xfId="2198"/>
    <cellStyle name="Normal 30" xfId="2199"/>
    <cellStyle name="Normal 31" xfId="2200"/>
    <cellStyle name="Normal 32" xfId="2201"/>
    <cellStyle name="Normal 33" xfId="2202"/>
    <cellStyle name="Normal 34" xfId="2203"/>
    <cellStyle name="Normal 35" xfId="2204"/>
    <cellStyle name="Normal 36" xfId="2205"/>
    <cellStyle name="Normal 37" xfId="2206"/>
    <cellStyle name="Normal 38" xfId="2207"/>
    <cellStyle name="Normal 39" xfId="2208"/>
    <cellStyle name="Normal 4" xfId="2209"/>
    <cellStyle name="Normal 4 10" xfId="2210"/>
    <cellStyle name="Normal 4 11" xfId="2211"/>
    <cellStyle name="Normal 4 2" xfId="2212"/>
    <cellStyle name="Normal 4 2 2" xfId="2213"/>
    <cellStyle name="Normal 4 2 2 2" xfId="2214"/>
    <cellStyle name="Normal 4 2 2 3" xfId="2215"/>
    <cellStyle name="Normal 4 2 2 4" xfId="2216"/>
    <cellStyle name="Normal 4 2 2 5" xfId="2217"/>
    <cellStyle name="Normal 4 2 3" xfId="2218"/>
    <cellStyle name="Normal 4 2 4" xfId="2219"/>
    <cellStyle name="Normal 4 2 5" xfId="2220"/>
    <cellStyle name="Normal 4 2 6" xfId="2221"/>
    <cellStyle name="Normal 4 3" xfId="2222"/>
    <cellStyle name="Normal 4 3 2" xfId="2223"/>
    <cellStyle name="Normal 4 3 2 2" xfId="2224"/>
    <cellStyle name="Normal 4 3 2 3" xfId="2225"/>
    <cellStyle name="Normal 4 3 2 4" xfId="2226"/>
    <cellStyle name="Normal 4 3 2 5" xfId="2227"/>
    <cellStyle name="Normal 4 3 3" xfId="2228"/>
    <cellStyle name="Normal 4 3 4" xfId="2229"/>
    <cellStyle name="Normal 4 3 5" xfId="2230"/>
    <cellStyle name="Normal 4 3 6" xfId="2231"/>
    <cellStyle name="Normal 4 4" xfId="2232"/>
    <cellStyle name="Normal 4 4 2" xfId="2233"/>
    <cellStyle name="Normal 4 4 2 2" xfId="2234"/>
    <cellStyle name="Normal 4 4 2 3" xfId="2235"/>
    <cellStyle name="Normal 4 4 2 4" xfId="2236"/>
    <cellStyle name="Normal 4 4 2 5" xfId="2237"/>
    <cellStyle name="Normal 4 4 3" xfId="2238"/>
    <cellStyle name="Normal 4 4 4" xfId="2239"/>
    <cellStyle name="Normal 4 4 5" xfId="2240"/>
    <cellStyle name="Normal 4 4 6" xfId="2241"/>
    <cellStyle name="Normal 4 5" xfId="2242"/>
    <cellStyle name="Normal 4 5 2" xfId="2243"/>
    <cellStyle name="Normal 4 5 2 2" xfId="2244"/>
    <cellStyle name="Normal 4 5 2 3" xfId="2245"/>
    <cellStyle name="Normal 4 5 2 4" xfId="2246"/>
    <cellStyle name="Normal 4 5 2 5" xfId="2247"/>
    <cellStyle name="Normal 4 5 3" xfId="2248"/>
    <cellStyle name="Normal 4 5 4" xfId="2249"/>
    <cellStyle name="Normal 4 5 5" xfId="2250"/>
    <cellStyle name="Normal 4 5 6" xfId="2251"/>
    <cellStyle name="Normal 4 6" xfId="2252"/>
    <cellStyle name="Normal 4 7" xfId="2253"/>
    <cellStyle name="Normal 4 8" xfId="2254"/>
    <cellStyle name="Normal 4 9" xfId="2255"/>
    <cellStyle name="Normal 40" xfId="2256"/>
    <cellStyle name="Normal 40 2" xfId="2257"/>
    <cellStyle name="Normal 41" xfId="2258"/>
    <cellStyle name="Normal 42" xfId="2259"/>
    <cellStyle name="Normal 43" xfId="2260"/>
    <cellStyle name="Normal 44" xfId="2261"/>
    <cellStyle name="Normal 45" xfId="2262"/>
    <cellStyle name="Normal 46" xfId="2263"/>
    <cellStyle name="Normal 47" xfId="2264"/>
    <cellStyle name="Normal 48" xfId="2265"/>
    <cellStyle name="Normal 49" xfId="2266"/>
    <cellStyle name="Normal 5" xfId="2267"/>
    <cellStyle name="Normal 5 2" xfId="2268"/>
    <cellStyle name="Normal 5 2 2" xfId="2269"/>
    <cellStyle name="Normal 5 3" xfId="2270"/>
    <cellStyle name="Normal 5 4" xfId="2271"/>
    <cellStyle name="Normal 5 5" xfId="2272"/>
    <cellStyle name="Normal 5 6" xfId="2273"/>
    <cellStyle name="Normal 50" xfId="2274"/>
    <cellStyle name="Normal 51" xfId="2275"/>
    <cellStyle name="Normal 52" xfId="2276"/>
    <cellStyle name="Normal 53" xfId="2277"/>
    <cellStyle name="Normal 54" xfId="2278"/>
    <cellStyle name="Normal 55" xfId="2279"/>
    <cellStyle name="Normal 56" xfId="2280"/>
    <cellStyle name="Normal 57" xfId="2281"/>
    <cellStyle name="Normal 58" xfId="2282"/>
    <cellStyle name="Normal 59" xfId="2283"/>
    <cellStyle name="Normal 6" xfId="2284"/>
    <cellStyle name="Normal 6 10" xfId="2285"/>
    <cellStyle name="Normal 6 2" xfId="2286"/>
    <cellStyle name="Normal 6 2 2" xfId="2287"/>
    <cellStyle name="Normal 6 2 2 2" xfId="2288"/>
    <cellStyle name="Normal 6 2 2 3" xfId="2289"/>
    <cellStyle name="Normal 6 2 2 4" xfId="2290"/>
    <cellStyle name="Normal 6 2 2 5" xfId="2291"/>
    <cellStyle name="Normal 6 2 3" xfId="2292"/>
    <cellStyle name="Normal 6 2 4" xfId="2293"/>
    <cellStyle name="Normal 6 2 5" xfId="2294"/>
    <cellStyle name="Normal 6 2 6" xfId="2295"/>
    <cellStyle name="Normal 6 3" xfId="2296"/>
    <cellStyle name="Normal 6 3 2" xfId="2297"/>
    <cellStyle name="Normal 6 3 2 2" xfId="2298"/>
    <cellStyle name="Normal 6 3 2 3" xfId="2299"/>
    <cellStyle name="Normal 6 3 2 4" xfId="2300"/>
    <cellStyle name="Normal 6 3 2 5" xfId="2301"/>
    <cellStyle name="Normal 6 3 3" xfId="2302"/>
    <cellStyle name="Normal 6 3 4" xfId="2303"/>
    <cellStyle name="Normal 6 3 5" xfId="2304"/>
    <cellStyle name="Normal 6 3 6" xfId="2305"/>
    <cellStyle name="Normal 6 4" xfId="2306"/>
    <cellStyle name="Normal 6 4 2" xfId="2307"/>
    <cellStyle name="Normal 6 4 2 2" xfId="2308"/>
    <cellStyle name="Normal 6 4 2 3" xfId="2309"/>
    <cellStyle name="Normal 6 4 2 4" xfId="2310"/>
    <cellStyle name="Normal 6 4 2 5" xfId="2311"/>
    <cellStyle name="Normal 6 4 3" xfId="2312"/>
    <cellStyle name="Normal 6 4 4" xfId="2313"/>
    <cellStyle name="Normal 6 4 5" xfId="2314"/>
    <cellStyle name="Normal 6 4 6" xfId="2315"/>
    <cellStyle name="Normal 6 5" xfId="2316"/>
    <cellStyle name="Normal 6 5 2" xfId="2317"/>
    <cellStyle name="Normal 6 5 2 2" xfId="2318"/>
    <cellStyle name="Normal 6 5 2 3" xfId="2319"/>
    <cellStyle name="Normal 6 5 2 4" xfId="2320"/>
    <cellStyle name="Normal 6 5 2 5" xfId="2321"/>
    <cellStyle name="Normal 6 5 3" xfId="2322"/>
    <cellStyle name="Normal 6 5 4" xfId="2323"/>
    <cellStyle name="Normal 6 5 5" xfId="2324"/>
    <cellStyle name="Normal 6 5 6" xfId="2325"/>
    <cellStyle name="Normal 6 6" xfId="2326"/>
    <cellStyle name="Normal 6 6 2" xfId="2327"/>
    <cellStyle name="Normal 6 6 3" xfId="2328"/>
    <cellStyle name="Normal 6 6 4" xfId="2329"/>
    <cellStyle name="Normal 6 6 5" xfId="2330"/>
    <cellStyle name="Normal 6 7" xfId="2331"/>
    <cellStyle name="Normal 6 8" xfId="2332"/>
    <cellStyle name="Normal 6 9" xfId="2333"/>
    <cellStyle name="Normal 60" xfId="2334"/>
    <cellStyle name="Normal 61" xfId="2335"/>
    <cellStyle name="Normal 62" xfId="2336"/>
    <cellStyle name="Normal 63" xfId="2337"/>
    <cellStyle name="Normal 64" xfId="2338"/>
    <cellStyle name="Normal 65" xfId="2339"/>
    <cellStyle name="Normal 66" xfId="2340"/>
    <cellStyle name="Normal 67" xfId="2341"/>
    <cellStyle name="Normal 68" xfId="2342"/>
    <cellStyle name="Normal 69" xfId="2343"/>
    <cellStyle name="Normal 7" xfId="2344"/>
    <cellStyle name="Normal 7 2" xfId="2345"/>
    <cellStyle name="Normal 7 3" xfId="2346"/>
    <cellStyle name="Normal 7 4" xfId="2347"/>
    <cellStyle name="Normal 7 5" xfId="2348"/>
    <cellStyle name="Normal 70" xfId="2349"/>
    <cellStyle name="Normal 71" xfId="2350"/>
    <cellStyle name="Normal 72" xfId="2351"/>
    <cellStyle name="Normal 73" xfId="2352"/>
    <cellStyle name="Normal 8" xfId="2353"/>
    <cellStyle name="Normal 8 2" xfId="2354"/>
    <cellStyle name="Normal 8 2 2" xfId="2355"/>
    <cellStyle name="Normal 8 2 3" xfId="2356"/>
    <cellStyle name="Normal 8 2 4" xfId="2357"/>
    <cellStyle name="Normal 8 2 5" xfId="2358"/>
    <cellStyle name="Normal 8 3" xfId="2359"/>
    <cellStyle name="Normal 8 4" xfId="2360"/>
    <cellStyle name="Normal 8 5" xfId="2361"/>
    <cellStyle name="Normal 8 6" xfId="2362"/>
    <cellStyle name="Normal 9" xfId="2363"/>
    <cellStyle name="Normal 9 2" xfId="2364"/>
    <cellStyle name="Normal 9 2 2" xfId="2365"/>
    <cellStyle name="Normal 9 2 3" xfId="2366"/>
    <cellStyle name="Normal 9 2 4" xfId="2367"/>
    <cellStyle name="Normal 9 2 5" xfId="2368"/>
    <cellStyle name="Normal 9 3" xfId="2369"/>
    <cellStyle name="Normal 9 4" xfId="2370"/>
    <cellStyle name="Normal 9 5" xfId="2371"/>
    <cellStyle name="Normal 9 6" xfId="2372"/>
    <cellStyle name="Normal_Hoja2" xfId="2373"/>
    <cellStyle name="Notas" xfId="2374"/>
    <cellStyle name="Notas 10" xfId="2375"/>
    <cellStyle name="Notas 10 2" xfId="2376"/>
    <cellStyle name="Notas 10 2 2" xfId="2377"/>
    <cellStyle name="Notas 10 2 3" xfId="2378"/>
    <cellStyle name="Notas 10 2 4" xfId="2379"/>
    <cellStyle name="Notas 10 2 5" xfId="2380"/>
    <cellStyle name="Notas 10 3" xfId="2381"/>
    <cellStyle name="Notas 10 4" xfId="2382"/>
    <cellStyle name="Notas 10 5" xfId="2383"/>
    <cellStyle name="Notas 10 6" xfId="2384"/>
    <cellStyle name="Notas 11" xfId="2385"/>
    <cellStyle name="Notas 11 2" xfId="2386"/>
    <cellStyle name="Notas 11 2 2" xfId="2387"/>
    <cellStyle name="Notas 11 2 3" xfId="2388"/>
    <cellStyle name="Notas 11 2 4" xfId="2389"/>
    <cellStyle name="Notas 11 2 5" xfId="2390"/>
    <cellStyle name="Notas 11 3" xfId="2391"/>
    <cellStyle name="Notas 11 4" xfId="2392"/>
    <cellStyle name="Notas 11 5" xfId="2393"/>
    <cellStyle name="Notas 11 6" xfId="2394"/>
    <cellStyle name="Notas 12" xfId="2395"/>
    <cellStyle name="Notas 12 2" xfId="2396"/>
    <cellStyle name="Notas 12 2 2" xfId="2397"/>
    <cellStyle name="Notas 12 2 3" xfId="2398"/>
    <cellStyle name="Notas 12 2 4" xfId="2399"/>
    <cellStyle name="Notas 12 2 5" xfId="2400"/>
    <cellStyle name="Notas 12 3" xfId="2401"/>
    <cellStyle name="Notas 12 4" xfId="2402"/>
    <cellStyle name="Notas 12 5" xfId="2403"/>
    <cellStyle name="Notas 12 6" xfId="2404"/>
    <cellStyle name="Notas 13" xfId="2405"/>
    <cellStyle name="Notas 13 2" xfId="2406"/>
    <cellStyle name="Notas 13 2 2" xfId="2407"/>
    <cellStyle name="Notas 13 2 3" xfId="2408"/>
    <cellStyle name="Notas 13 2 4" xfId="2409"/>
    <cellStyle name="Notas 13 2 5" xfId="2410"/>
    <cellStyle name="Notas 13 3" xfId="2411"/>
    <cellStyle name="Notas 13 4" xfId="2412"/>
    <cellStyle name="Notas 13 5" xfId="2413"/>
    <cellStyle name="Notas 13 6" xfId="2414"/>
    <cellStyle name="Notas 14" xfId="2415"/>
    <cellStyle name="Notas 14 2" xfId="2416"/>
    <cellStyle name="Notas 14 2 2" xfId="2417"/>
    <cellStyle name="Notas 14 2 3" xfId="2418"/>
    <cellStyle name="Notas 14 2 4" xfId="2419"/>
    <cellStyle name="Notas 14 2 5" xfId="2420"/>
    <cellStyle name="Notas 14 3" xfId="2421"/>
    <cellStyle name="Notas 14 4" xfId="2422"/>
    <cellStyle name="Notas 14 5" xfId="2423"/>
    <cellStyle name="Notas 14 6" xfId="2424"/>
    <cellStyle name="Notas 15" xfId="2425"/>
    <cellStyle name="Notas 15 2" xfId="2426"/>
    <cellStyle name="Notas 15 3" xfId="2427"/>
    <cellStyle name="Notas 15 4" xfId="2428"/>
    <cellStyle name="Notas 15 5" xfId="2429"/>
    <cellStyle name="Notas 16" xfId="2430"/>
    <cellStyle name="Notas 16 2" xfId="2431"/>
    <cellStyle name="Notas 16 3" xfId="2432"/>
    <cellStyle name="Notas 16 4" xfId="2433"/>
    <cellStyle name="Notas 16 5" xfId="2434"/>
    <cellStyle name="Notas 17" xfId="2435"/>
    <cellStyle name="Notas 17 2" xfId="2436"/>
    <cellStyle name="Notas 17 3" xfId="2437"/>
    <cellStyle name="Notas 17 4" xfId="2438"/>
    <cellStyle name="Notas 17 5" xfId="2439"/>
    <cellStyle name="Notas 18" xfId="2440"/>
    <cellStyle name="Notas 18 2" xfId="2441"/>
    <cellStyle name="Notas 18 3" xfId="2442"/>
    <cellStyle name="Notas 18 4" xfId="2443"/>
    <cellStyle name="Notas 18 5" xfId="2444"/>
    <cellStyle name="Notas 19" xfId="2445"/>
    <cellStyle name="Notas 19 2" xfId="2446"/>
    <cellStyle name="Notas 19 3" xfId="2447"/>
    <cellStyle name="Notas 19 4" xfId="2448"/>
    <cellStyle name="Notas 19 5" xfId="2449"/>
    <cellStyle name="Notas 2" xfId="2450"/>
    <cellStyle name="Notas 2 10" xfId="2451"/>
    <cellStyle name="Notas 2 2" xfId="2452"/>
    <cellStyle name="Notas 2 2 2" xfId="2453"/>
    <cellStyle name="Notas 2 2 2 2" xfId="2454"/>
    <cellStyle name="Notas 2 2 2 3" xfId="2455"/>
    <cellStyle name="Notas 2 2 2 4" xfId="2456"/>
    <cellStyle name="Notas 2 2 2 5" xfId="2457"/>
    <cellStyle name="Notas 2 2 3" xfId="2458"/>
    <cellStyle name="Notas 2 2 4" xfId="2459"/>
    <cellStyle name="Notas 2 2 5" xfId="2460"/>
    <cellStyle name="Notas 2 2 6" xfId="2461"/>
    <cellStyle name="Notas 2 3" xfId="2462"/>
    <cellStyle name="Notas 2 3 2" xfId="2463"/>
    <cellStyle name="Notas 2 3 2 2" xfId="2464"/>
    <cellStyle name="Notas 2 3 2 3" xfId="2465"/>
    <cellStyle name="Notas 2 3 2 4" xfId="2466"/>
    <cellStyle name="Notas 2 3 2 5" xfId="2467"/>
    <cellStyle name="Notas 2 3 3" xfId="2468"/>
    <cellStyle name="Notas 2 3 4" xfId="2469"/>
    <cellStyle name="Notas 2 3 5" xfId="2470"/>
    <cellStyle name="Notas 2 3 6" xfId="2471"/>
    <cellStyle name="Notas 2 4" xfId="2472"/>
    <cellStyle name="Notas 2 4 2" xfId="2473"/>
    <cellStyle name="Notas 2 4 2 2" xfId="2474"/>
    <cellStyle name="Notas 2 4 2 3" xfId="2475"/>
    <cellStyle name="Notas 2 4 2 4" xfId="2476"/>
    <cellStyle name="Notas 2 4 2 5" xfId="2477"/>
    <cellStyle name="Notas 2 4 3" xfId="2478"/>
    <cellStyle name="Notas 2 4 4" xfId="2479"/>
    <cellStyle name="Notas 2 4 5" xfId="2480"/>
    <cellStyle name="Notas 2 4 6" xfId="2481"/>
    <cellStyle name="Notas 2 5" xfId="2482"/>
    <cellStyle name="Notas 2 5 2" xfId="2483"/>
    <cellStyle name="Notas 2 5 2 2" xfId="2484"/>
    <cellStyle name="Notas 2 5 2 3" xfId="2485"/>
    <cellStyle name="Notas 2 5 2 4" xfId="2486"/>
    <cellStyle name="Notas 2 5 2 5" xfId="2487"/>
    <cellStyle name="Notas 2 5 3" xfId="2488"/>
    <cellStyle name="Notas 2 5 4" xfId="2489"/>
    <cellStyle name="Notas 2 5 5" xfId="2490"/>
    <cellStyle name="Notas 2 5 6" xfId="2491"/>
    <cellStyle name="Notas 2 6" xfId="2492"/>
    <cellStyle name="Notas 2 6 2" xfId="2493"/>
    <cellStyle name="Notas 2 6 3" xfId="2494"/>
    <cellStyle name="Notas 2 6 4" xfId="2495"/>
    <cellStyle name="Notas 2 6 5" xfId="2496"/>
    <cellStyle name="Notas 2 7" xfId="2497"/>
    <cellStyle name="Notas 2 8" xfId="2498"/>
    <cellStyle name="Notas 2 9" xfId="2499"/>
    <cellStyle name="Notas 20" xfId="2500"/>
    <cellStyle name="Notas 20 2" xfId="2501"/>
    <cellStyle name="Notas 20 3" xfId="2502"/>
    <cellStyle name="Notas 20 4" xfId="2503"/>
    <cellStyle name="Notas 20 5" xfId="2504"/>
    <cellStyle name="Notas 21" xfId="2505"/>
    <cellStyle name="Notas 21 2" xfId="2506"/>
    <cellStyle name="Notas 21 3" xfId="2507"/>
    <cellStyle name="Notas 21 4" xfId="2508"/>
    <cellStyle name="Notas 21 5" xfId="2509"/>
    <cellStyle name="Notas 22" xfId="2510"/>
    <cellStyle name="Notas 22 2" xfId="2511"/>
    <cellStyle name="Notas 22 3" xfId="2512"/>
    <cellStyle name="Notas 22 4" xfId="2513"/>
    <cellStyle name="Notas 22 5" xfId="2514"/>
    <cellStyle name="Notas 23" xfId="2515"/>
    <cellStyle name="Notas 24" xfId="2516"/>
    <cellStyle name="Notas 25" xfId="2517"/>
    <cellStyle name="Notas 26" xfId="2518"/>
    <cellStyle name="Notas 27" xfId="2519"/>
    <cellStyle name="Notas 28" xfId="2520"/>
    <cellStyle name="Notas 29" xfId="2521"/>
    <cellStyle name="Notas 3" xfId="2522"/>
    <cellStyle name="Notas 3 10" xfId="2523"/>
    <cellStyle name="Notas 3 2" xfId="2524"/>
    <cellStyle name="Notas 3 2 2" xfId="2525"/>
    <cellStyle name="Notas 3 2 2 2" xfId="2526"/>
    <cellStyle name="Notas 3 2 2 3" xfId="2527"/>
    <cellStyle name="Notas 3 2 2 4" xfId="2528"/>
    <cellStyle name="Notas 3 2 2 5" xfId="2529"/>
    <cellStyle name="Notas 3 2 3" xfId="2530"/>
    <cellStyle name="Notas 3 2 4" xfId="2531"/>
    <cellStyle name="Notas 3 2 5" xfId="2532"/>
    <cellStyle name="Notas 3 2 6" xfId="2533"/>
    <cellStyle name="Notas 3 3" xfId="2534"/>
    <cellStyle name="Notas 3 3 2" xfId="2535"/>
    <cellStyle name="Notas 3 3 2 2" xfId="2536"/>
    <cellStyle name="Notas 3 3 2 3" xfId="2537"/>
    <cellStyle name="Notas 3 3 2 4" xfId="2538"/>
    <cellStyle name="Notas 3 3 2 5" xfId="2539"/>
    <cellStyle name="Notas 3 3 3" xfId="2540"/>
    <cellStyle name="Notas 3 3 4" xfId="2541"/>
    <cellStyle name="Notas 3 3 5" xfId="2542"/>
    <cellStyle name="Notas 3 3 6" xfId="2543"/>
    <cellStyle name="Notas 3 4" xfId="2544"/>
    <cellStyle name="Notas 3 4 2" xfId="2545"/>
    <cellStyle name="Notas 3 4 2 2" xfId="2546"/>
    <cellStyle name="Notas 3 4 2 3" xfId="2547"/>
    <cellStyle name="Notas 3 4 2 4" xfId="2548"/>
    <cellStyle name="Notas 3 4 2 5" xfId="2549"/>
    <cellStyle name="Notas 3 4 3" xfId="2550"/>
    <cellStyle name="Notas 3 4 4" xfId="2551"/>
    <cellStyle name="Notas 3 4 5" xfId="2552"/>
    <cellStyle name="Notas 3 4 6" xfId="2553"/>
    <cellStyle name="Notas 3 5" xfId="2554"/>
    <cellStyle name="Notas 3 5 2" xfId="2555"/>
    <cellStyle name="Notas 3 5 2 2" xfId="2556"/>
    <cellStyle name="Notas 3 5 2 3" xfId="2557"/>
    <cellStyle name="Notas 3 5 2 4" xfId="2558"/>
    <cellStyle name="Notas 3 5 2 5" xfId="2559"/>
    <cellStyle name="Notas 3 5 3" xfId="2560"/>
    <cellStyle name="Notas 3 5 4" xfId="2561"/>
    <cellStyle name="Notas 3 5 5" xfId="2562"/>
    <cellStyle name="Notas 3 5 6" xfId="2563"/>
    <cellStyle name="Notas 3 6" xfId="2564"/>
    <cellStyle name="Notas 3 6 2" xfId="2565"/>
    <cellStyle name="Notas 3 6 3" xfId="2566"/>
    <cellStyle name="Notas 3 6 4" xfId="2567"/>
    <cellStyle name="Notas 3 6 5" xfId="2568"/>
    <cellStyle name="Notas 3 7" xfId="2569"/>
    <cellStyle name="Notas 3 8" xfId="2570"/>
    <cellStyle name="Notas 3 9" xfId="2571"/>
    <cellStyle name="Notas 30" xfId="2572"/>
    <cellStyle name="Notas 31" xfId="2573"/>
    <cellStyle name="Notas 32" xfId="2574"/>
    <cellStyle name="Notas 33" xfId="2575"/>
    <cellStyle name="Notas 34" xfId="2576"/>
    <cellStyle name="Notas 35" xfId="2577"/>
    <cellStyle name="Notas 36" xfId="2578"/>
    <cellStyle name="Notas 37" xfId="2579"/>
    <cellStyle name="Notas 4" xfId="2580"/>
    <cellStyle name="Notas 4 10" xfId="2581"/>
    <cellStyle name="Notas 4 2" xfId="2582"/>
    <cellStyle name="Notas 4 2 2" xfId="2583"/>
    <cellStyle name="Notas 4 2 2 2" xfId="2584"/>
    <cellStyle name="Notas 4 2 2 3" xfId="2585"/>
    <cellStyle name="Notas 4 2 2 4" xfId="2586"/>
    <cellStyle name="Notas 4 2 2 5" xfId="2587"/>
    <cellStyle name="Notas 4 2 3" xfId="2588"/>
    <cellStyle name="Notas 4 2 4" xfId="2589"/>
    <cellStyle name="Notas 4 2 5" xfId="2590"/>
    <cellStyle name="Notas 4 2 6" xfId="2591"/>
    <cellStyle name="Notas 4 3" xfId="2592"/>
    <cellStyle name="Notas 4 3 2" xfId="2593"/>
    <cellStyle name="Notas 4 3 2 2" xfId="2594"/>
    <cellStyle name="Notas 4 3 2 3" xfId="2595"/>
    <cellStyle name="Notas 4 3 2 4" xfId="2596"/>
    <cellStyle name="Notas 4 3 2 5" xfId="2597"/>
    <cellStyle name="Notas 4 3 3" xfId="2598"/>
    <cellStyle name="Notas 4 3 4" xfId="2599"/>
    <cellStyle name="Notas 4 3 5" xfId="2600"/>
    <cellStyle name="Notas 4 3 6" xfId="2601"/>
    <cellStyle name="Notas 4 4" xfId="2602"/>
    <cellStyle name="Notas 4 4 2" xfId="2603"/>
    <cellStyle name="Notas 4 4 2 2" xfId="2604"/>
    <cellStyle name="Notas 4 4 2 3" xfId="2605"/>
    <cellStyle name="Notas 4 4 2 4" xfId="2606"/>
    <cellStyle name="Notas 4 4 2 5" xfId="2607"/>
    <cellStyle name="Notas 4 4 3" xfId="2608"/>
    <cellStyle name="Notas 4 4 4" xfId="2609"/>
    <cellStyle name="Notas 4 4 5" xfId="2610"/>
    <cellStyle name="Notas 4 4 6" xfId="2611"/>
    <cellStyle name="Notas 4 5" xfId="2612"/>
    <cellStyle name="Notas 4 5 2" xfId="2613"/>
    <cellStyle name="Notas 4 5 2 2" xfId="2614"/>
    <cellStyle name="Notas 4 5 2 3" xfId="2615"/>
    <cellStyle name="Notas 4 5 2 4" xfId="2616"/>
    <cellStyle name="Notas 4 5 2 5" xfId="2617"/>
    <cellStyle name="Notas 4 5 3" xfId="2618"/>
    <cellStyle name="Notas 4 5 4" xfId="2619"/>
    <cellStyle name="Notas 4 5 5" xfId="2620"/>
    <cellStyle name="Notas 4 5 6" xfId="2621"/>
    <cellStyle name="Notas 4 6" xfId="2622"/>
    <cellStyle name="Notas 4 6 2" xfId="2623"/>
    <cellStyle name="Notas 4 6 3" xfId="2624"/>
    <cellStyle name="Notas 4 6 4" xfId="2625"/>
    <cellStyle name="Notas 4 6 5" xfId="2626"/>
    <cellStyle name="Notas 4 7" xfId="2627"/>
    <cellStyle name="Notas 4 8" xfId="2628"/>
    <cellStyle name="Notas 4 9" xfId="2629"/>
    <cellStyle name="Notas 5" xfId="2630"/>
    <cellStyle name="Notas 5 10" xfId="2631"/>
    <cellStyle name="Notas 5 2" xfId="2632"/>
    <cellStyle name="Notas 5 2 2" xfId="2633"/>
    <cellStyle name="Notas 5 2 2 2" xfId="2634"/>
    <cellStyle name="Notas 5 2 2 3" xfId="2635"/>
    <cellStyle name="Notas 5 2 2 4" xfId="2636"/>
    <cellStyle name="Notas 5 2 2 5" xfId="2637"/>
    <cellStyle name="Notas 5 2 3" xfId="2638"/>
    <cellStyle name="Notas 5 2 4" xfId="2639"/>
    <cellStyle name="Notas 5 2 5" xfId="2640"/>
    <cellStyle name="Notas 5 2 6" xfId="2641"/>
    <cellStyle name="Notas 5 3" xfId="2642"/>
    <cellStyle name="Notas 5 3 2" xfId="2643"/>
    <cellStyle name="Notas 5 3 2 2" xfId="2644"/>
    <cellStyle name="Notas 5 3 2 3" xfId="2645"/>
    <cellStyle name="Notas 5 3 2 4" xfId="2646"/>
    <cellStyle name="Notas 5 3 2 5" xfId="2647"/>
    <cellStyle name="Notas 5 3 3" xfId="2648"/>
    <cellStyle name="Notas 5 3 4" xfId="2649"/>
    <cellStyle name="Notas 5 3 5" xfId="2650"/>
    <cellStyle name="Notas 5 3 6" xfId="2651"/>
    <cellStyle name="Notas 5 4" xfId="2652"/>
    <cellStyle name="Notas 5 4 2" xfId="2653"/>
    <cellStyle name="Notas 5 4 2 2" xfId="2654"/>
    <cellStyle name="Notas 5 4 2 3" xfId="2655"/>
    <cellStyle name="Notas 5 4 2 4" xfId="2656"/>
    <cellStyle name="Notas 5 4 2 5" xfId="2657"/>
    <cellStyle name="Notas 5 4 3" xfId="2658"/>
    <cellStyle name="Notas 5 4 4" xfId="2659"/>
    <cellStyle name="Notas 5 4 5" xfId="2660"/>
    <cellStyle name="Notas 5 4 6" xfId="2661"/>
    <cellStyle name="Notas 5 5" xfId="2662"/>
    <cellStyle name="Notas 5 5 2" xfId="2663"/>
    <cellStyle name="Notas 5 5 2 2" xfId="2664"/>
    <cellStyle name="Notas 5 5 2 3" xfId="2665"/>
    <cellStyle name="Notas 5 5 2 4" xfId="2666"/>
    <cellStyle name="Notas 5 5 2 5" xfId="2667"/>
    <cellStyle name="Notas 5 5 3" xfId="2668"/>
    <cellStyle name="Notas 5 5 4" xfId="2669"/>
    <cellStyle name="Notas 5 5 5" xfId="2670"/>
    <cellStyle name="Notas 5 5 6" xfId="2671"/>
    <cellStyle name="Notas 5 6" xfId="2672"/>
    <cellStyle name="Notas 5 6 2" xfId="2673"/>
    <cellStyle name="Notas 5 6 3" xfId="2674"/>
    <cellStyle name="Notas 5 6 4" xfId="2675"/>
    <cellStyle name="Notas 5 6 5" xfId="2676"/>
    <cellStyle name="Notas 5 7" xfId="2677"/>
    <cellStyle name="Notas 5 8" xfId="2678"/>
    <cellStyle name="Notas 5 9" xfId="2679"/>
    <cellStyle name="Notas 6" xfId="2680"/>
    <cellStyle name="Notas 6 10" xfId="2681"/>
    <cellStyle name="Notas 6 2" xfId="2682"/>
    <cellStyle name="Notas 6 2 2" xfId="2683"/>
    <cellStyle name="Notas 6 2 2 2" xfId="2684"/>
    <cellStyle name="Notas 6 2 2 3" xfId="2685"/>
    <cellStyle name="Notas 6 2 2 4" xfId="2686"/>
    <cellStyle name="Notas 6 2 2 5" xfId="2687"/>
    <cellStyle name="Notas 6 2 3" xfId="2688"/>
    <cellStyle name="Notas 6 2 4" xfId="2689"/>
    <cellStyle name="Notas 6 2 5" xfId="2690"/>
    <cellStyle name="Notas 6 2 6" xfId="2691"/>
    <cellStyle name="Notas 6 3" xfId="2692"/>
    <cellStyle name="Notas 6 3 2" xfId="2693"/>
    <cellStyle name="Notas 6 3 2 2" xfId="2694"/>
    <cellStyle name="Notas 6 3 2 3" xfId="2695"/>
    <cellStyle name="Notas 6 3 2 4" xfId="2696"/>
    <cellStyle name="Notas 6 3 2 5" xfId="2697"/>
    <cellStyle name="Notas 6 3 3" xfId="2698"/>
    <cellStyle name="Notas 6 3 4" xfId="2699"/>
    <cellStyle name="Notas 6 3 5" xfId="2700"/>
    <cellStyle name="Notas 6 3 6" xfId="2701"/>
    <cellStyle name="Notas 6 4" xfId="2702"/>
    <cellStyle name="Notas 6 4 2" xfId="2703"/>
    <cellStyle name="Notas 6 4 2 2" xfId="2704"/>
    <cellStyle name="Notas 6 4 2 3" xfId="2705"/>
    <cellStyle name="Notas 6 4 2 4" xfId="2706"/>
    <cellStyle name="Notas 6 4 2 5" xfId="2707"/>
    <cellStyle name="Notas 6 4 3" xfId="2708"/>
    <cellStyle name="Notas 6 4 4" xfId="2709"/>
    <cellStyle name="Notas 6 4 5" xfId="2710"/>
    <cellStyle name="Notas 6 4 6" xfId="2711"/>
    <cellStyle name="Notas 6 5" xfId="2712"/>
    <cellStyle name="Notas 6 5 2" xfId="2713"/>
    <cellStyle name="Notas 6 5 2 2" xfId="2714"/>
    <cellStyle name="Notas 6 5 2 3" xfId="2715"/>
    <cellStyle name="Notas 6 5 2 4" xfId="2716"/>
    <cellStyle name="Notas 6 5 2 5" xfId="2717"/>
    <cellStyle name="Notas 6 5 3" xfId="2718"/>
    <cellStyle name="Notas 6 5 4" xfId="2719"/>
    <cellStyle name="Notas 6 5 5" xfId="2720"/>
    <cellStyle name="Notas 6 5 6" xfId="2721"/>
    <cellStyle name="Notas 6 6" xfId="2722"/>
    <cellStyle name="Notas 6 6 2" xfId="2723"/>
    <cellStyle name="Notas 6 6 3" xfId="2724"/>
    <cellStyle name="Notas 6 6 4" xfId="2725"/>
    <cellStyle name="Notas 6 6 5" xfId="2726"/>
    <cellStyle name="Notas 6 7" xfId="2727"/>
    <cellStyle name="Notas 6 8" xfId="2728"/>
    <cellStyle name="Notas 6 9" xfId="2729"/>
    <cellStyle name="Notas 7" xfId="2730"/>
    <cellStyle name="Notas 7 10" xfId="2731"/>
    <cellStyle name="Notas 7 2" xfId="2732"/>
    <cellStyle name="Notas 7 2 2" xfId="2733"/>
    <cellStyle name="Notas 7 2 2 2" xfId="2734"/>
    <cellStyle name="Notas 7 2 2 3" xfId="2735"/>
    <cellStyle name="Notas 7 2 2 4" xfId="2736"/>
    <cellStyle name="Notas 7 2 2 5" xfId="2737"/>
    <cellStyle name="Notas 7 2 3" xfId="2738"/>
    <cellStyle name="Notas 7 2 4" xfId="2739"/>
    <cellStyle name="Notas 7 2 5" xfId="2740"/>
    <cellStyle name="Notas 7 2 6" xfId="2741"/>
    <cellStyle name="Notas 7 3" xfId="2742"/>
    <cellStyle name="Notas 7 3 2" xfId="2743"/>
    <cellStyle name="Notas 7 3 2 2" xfId="2744"/>
    <cellStyle name="Notas 7 3 2 3" xfId="2745"/>
    <cellStyle name="Notas 7 3 2 4" xfId="2746"/>
    <cellStyle name="Notas 7 3 2 5" xfId="2747"/>
    <cellStyle name="Notas 7 3 3" xfId="2748"/>
    <cellStyle name="Notas 7 3 4" xfId="2749"/>
    <cellStyle name="Notas 7 3 5" xfId="2750"/>
    <cellStyle name="Notas 7 3 6" xfId="2751"/>
    <cellStyle name="Notas 7 4" xfId="2752"/>
    <cellStyle name="Notas 7 4 2" xfId="2753"/>
    <cellStyle name="Notas 7 4 2 2" xfId="2754"/>
    <cellStyle name="Notas 7 4 2 3" xfId="2755"/>
    <cellStyle name="Notas 7 4 2 4" xfId="2756"/>
    <cellStyle name="Notas 7 4 2 5" xfId="2757"/>
    <cellStyle name="Notas 7 4 3" xfId="2758"/>
    <cellStyle name="Notas 7 4 4" xfId="2759"/>
    <cellStyle name="Notas 7 4 5" xfId="2760"/>
    <cellStyle name="Notas 7 4 6" xfId="2761"/>
    <cellStyle name="Notas 7 5" xfId="2762"/>
    <cellStyle name="Notas 7 5 2" xfId="2763"/>
    <cellStyle name="Notas 7 5 2 2" xfId="2764"/>
    <cellStyle name="Notas 7 5 2 3" xfId="2765"/>
    <cellStyle name="Notas 7 5 2 4" xfId="2766"/>
    <cellStyle name="Notas 7 5 2 5" xfId="2767"/>
    <cellStyle name="Notas 7 5 3" xfId="2768"/>
    <cellStyle name="Notas 7 5 4" xfId="2769"/>
    <cellStyle name="Notas 7 5 5" xfId="2770"/>
    <cellStyle name="Notas 7 5 6" xfId="2771"/>
    <cellStyle name="Notas 7 6" xfId="2772"/>
    <cellStyle name="Notas 7 6 2" xfId="2773"/>
    <cellStyle name="Notas 7 6 3" xfId="2774"/>
    <cellStyle name="Notas 7 6 4" xfId="2775"/>
    <cellStyle name="Notas 7 6 5" xfId="2776"/>
    <cellStyle name="Notas 7 7" xfId="2777"/>
    <cellStyle name="Notas 7 8" xfId="2778"/>
    <cellStyle name="Notas 7 9" xfId="2779"/>
    <cellStyle name="Notas 8" xfId="2780"/>
    <cellStyle name="Notas 8 2" xfId="2781"/>
    <cellStyle name="Notas 8 2 2" xfId="2782"/>
    <cellStyle name="Notas 8 2 3" xfId="2783"/>
    <cellStyle name="Notas 8 2 4" xfId="2784"/>
    <cellStyle name="Notas 8 2 5" xfId="2785"/>
    <cellStyle name="Notas 8 3" xfId="2786"/>
    <cellStyle name="Notas 8 4" xfId="2787"/>
    <cellStyle name="Notas 8 5" xfId="2788"/>
    <cellStyle name="Notas 8 6" xfId="2789"/>
    <cellStyle name="Notas 9" xfId="2790"/>
    <cellStyle name="Notas 9 2" xfId="2791"/>
    <cellStyle name="Notas 9 2 2" xfId="2792"/>
    <cellStyle name="Notas 9 2 3" xfId="2793"/>
    <cellStyle name="Notas 9 2 4" xfId="2794"/>
    <cellStyle name="Notas 9 2 5" xfId="2795"/>
    <cellStyle name="Notas 9 3" xfId="2796"/>
    <cellStyle name="Notas 9 4" xfId="2797"/>
    <cellStyle name="Notas 9 5" xfId="2798"/>
    <cellStyle name="Notas 9 6" xfId="2799"/>
    <cellStyle name="Percent" xfId="2800"/>
    <cellStyle name="Porcentaje 2" xfId="2801"/>
    <cellStyle name="Porcentaje 3" xfId="2802"/>
    <cellStyle name="Porcentaje 4" xfId="2803"/>
    <cellStyle name="Porcentaje 5" xfId="2804"/>
    <cellStyle name="Porcentaje 5 2" xfId="2805"/>
    <cellStyle name="Porcentual 2" xfId="2806"/>
    <cellStyle name="Porcentual 2 2" xfId="2807"/>
    <cellStyle name="Porcentual 2 3" xfId="2808"/>
    <cellStyle name="Porcentual 2 3 2" xfId="2809"/>
    <cellStyle name="Porcentual 3" xfId="2810"/>
    <cellStyle name="Porcentual 4" xfId="2811"/>
    <cellStyle name="Salida" xfId="2812"/>
    <cellStyle name="Salida 2" xfId="2813"/>
    <cellStyle name="Salida 3" xfId="2814"/>
    <cellStyle name="Salida 4" xfId="2815"/>
    <cellStyle name="Salida 5" xfId="2816"/>
    <cellStyle name="Salida 6" xfId="2817"/>
    <cellStyle name="TableStyleLight1" xfId="2818"/>
    <cellStyle name="Texto de advertencia" xfId="2819"/>
    <cellStyle name="Texto de advertencia 2" xfId="2820"/>
    <cellStyle name="Texto de advertencia 3" xfId="2821"/>
    <cellStyle name="Texto de advertencia 4" xfId="2822"/>
    <cellStyle name="Texto de advertencia 5" xfId="2823"/>
    <cellStyle name="Texto de advertencia 6" xfId="2824"/>
    <cellStyle name="Texto explicativo" xfId="2825"/>
    <cellStyle name="Texto explicativo 2" xfId="2826"/>
    <cellStyle name="Texto explicativo 3" xfId="2827"/>
    <cellStyle name="Texto explicativo 4" xfId="2828"/>
    <cellStyle name="Texto explicativo 5" xfId="2829"/>
    <cellStyle name="Texto explicativo 6" xfId="2830"/>
    <cellStyle name="Título" xfId="2831"/>
    <cellStyle name="Título 1 2" xfId="2832"/>
    <cellStyle name="Título 1 3" xfId="2833"/>
    <cellStyle name="Título 1 4" xfId="2834"/>
    <cellStyle name="Título 1 5" xfId="2835"/>
    <cellStyle name="Título 1 6" xfId="2836"/>
    <cellStyle name="Título 2" xfId="2837"/>
    <cellStyle name="Título 2 2" xfId="2838"/>
    <cellStyle name="Título 2 3" xfId="2839"/>
    <cellStyle name="Título 2 4" xfId="2840"/>
    <cellStyle name="Título 2 5" xfId="2841"/>
    <cellStyle name="Título 2 6" xfId="2842"/>
    <cellStyle name="Título 3" xfId="2843"/>
    <cellStyle name="Título 3 2" xfId="2844"/>
    <cellStyle name="Título 3 3" xfId="2845"/>
    <cellStyle name="Título 3 4" xfId="2846"/>
    <cellStyle name="Título 3 5" xfId="2847"/>
    <cellStyle name="Título 3 6" xfId="2848"/>
    <cellStyle name="Título 4" xfId="2849"/>
    <cellStyle name="Título 5" xfId="2850"/>
    <cellStyle name="Título 6" xfId="2851"/>
    <cellStyle name="Título 7" xfId="2852"/>
    <cellStyle name="Título 8" xfId="2853"/>
    <cellStyle name="Total" xfId="2854"/>
    <cellStyle name="Total 2" xfId="2855"/>
    <cellStyle name="Total 3" xfId="2856"/>
    <cellStyle name="Total 4" xfId="2857"/>
    <cellStyle name="Total 5" xfId="2858"/>
    <cellStyle name="Total 6" xfId="2859"/>
  </cellStyles>
  <dxfs count="3">
    <dxf>
      <fill>
        <patternFill>
          <bgColor rgb="FF6AF23A"/>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9525</xdr:rowOff>
    </xdr:from>
    <xdr:to>
      <xdr:col>5</xdr:col>
      <xdr:colOff>1038225</xdr:colOff>
      <xdr:row>3</xdr:row>
      <xdr:rowOff>200025</xdr:rowOff>
    </xdr:to>
    <xdr:pic>
      <xdr:nvPicPr>
        <xdr:cNvPr id="1" name="Picture 1" descr="Descripción: Macintosh HD:Users:juancarlosquiceno:Desktop:Diseños ISVIMED 2016:Logo Isvimed para Institucional-03.jpg"/>
        <xdr:cNvPicPr preferRelativeResize="1">
          <a:picLocks noChangeAspect="1"/>
        </xdr:cNvPicPr>
      </xdr:nvPicPr>
      <xdr:blipFill>
        <a:blip r:embed="rId1"/>
        <a:stretch>
          <a:fillRect/>
        </a:stretch>
      </xdr:blipFill>
      <xdr:spPr>
        <a:xfrm>
          <a:off x="3848100" y="9525"/>
          <a:ext cx="962025"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ACI&#211;N%20YADIRA\ISVIMED\MFMP%20ISVIMED\MFMP%20AJUSTADO%20A%20JUNIO%202014\22.08.2014%20Loan%20amortization_MFMP_V01-2014%20MFMP%202014-2024%20-%20isvime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Claudia\03_PDM\Plan%20de%20Acci&#243;n\2018\PA%20-PI%202018%20Seguimiento%20Octubre%2031%2011_19_201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fher\Documents\DOCUMENTOS%20ISVIMED\2.%20Seguimiento%20Inversion%20ISVIMED\Seguimiento%20Inversion%202019\Seguimiento%20Inversi&#243;n%20Proyectos%20201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s"/>
      <sheetName val="parameters"/>
      <sheetName val="amortization"/>
      <sheetName val="amortization_year"/>
      <sheetName val="summary_year"/>
      <sheetName val="summary_mes"/>
      <sheetName val="flujo_caja"/>
      <sheetName val="ranges"/>
      <sheetName val="escenarios_all"/>
      <sheetName val="22.08"/>
    </sheetNames>
    <sheetDataSet>
      <sheetData sheetId="1">
        <row r="3">
          <cell r="S3" t="str">
            <v>code</v>
          </cell>
          <cell r="T3" t="str">
            <v>periodo</v>
          </cell>
          <cell r="U3" t="str">
            <v>value</v>
          </cell>
          <cell r="AC3" t="str">
            <v>code</v>
          </cell>
          <cell r="AD3" t="str">
            <v>periodo</v>
          </cell>
          <cell r="AE3" t="str">
            <v>value</v>
          </cell>
          <cell r="AF3" t="str">
            <v>concepto</v>
          </cell>
        </row>
        <row r="4">
          <cell r="A4">
            <v>6</v>
          </cell>
          <cell r="B4">
            <v>5</v>
          </cell>
          <cell r="C4">
            <v>0</v>
          </cell>
          <cell r="D4">
            <v>0</v>
          </cell>
          <cell r="E4">
            <v>20</v>
          </cell>
          <cell r="F4">
            <v>11</v>
          </cell>
          <cell r="G4">
            <v>2</v>
          </cell>
          <cell r="H4">
            <v>1</v>
          </cell>
          <cell r="I4">
            <v>2</v>
          </cell>
          <cell r="J4" t="str">
            <v>BID: Programa de Seguridad y Convivencia Ciudadana</v>
          </cell>
          <cell r="K4" t="str">
            <v>BID</v>
          </cell>
          <cell r="L4">
            <v>3</v>
          </cell>
          <cell r="M4">
            <v>0</v>
          </cell>
          <cell r="N4">
            <v>0</v>
          </cell>
          <cell r="O4">
            <v>365</v>
          </cell>
          <cell r="P4">
            <v>0</v>
          </cell>
          <cell r="Q4">
            <v>0</v>
          </cell>
          <cell r="S4">
            <v>6</v>
          </cell>
          <cell r="T4">
            <v>36143</v>
          </cell>
          <cell r="U4">
            <v>7732389.43</v>
          </cell>
          <cell r="Y4">
            <v>33</v>
          </cell>
          <cell r="Z4">
            <v>40897</v>
          </cell>
          <cell r="AA4">
            <v>0.0397</v>
          </cell>
          <cell r="AC4">
            <v>7</v>
          </cell>
          <cell r="AD4">
            <v>39783</v>
          </cell>
          <cell r="AE4">
            <v>3443121</v>
          </cell>
          <cell r="AF4">
            <v>0</v>
          </cell>
          <cell r="AH4">
            <v>1</v>
          </cell>
          <cell r="AI4" t="str">
            <v>COP</v>
          </cell>
          <cell r="AJ4" t="str">
            <v>PESO COLOMBIANO</v>
          </cell>
          <cell r="AK4">
            <v>3</v>
          </cell>
          <cell r="AL4">
            <v>3</v>
          </cell>
        </row>
        <row r="5">
          <cell r="A5">
            <v>7</v>
          </cell>
          <cell r="B5">
            <v>4</v>
          </cell>
          <cell r="C5">
            <v>0.051</v>
          </cell>
          <cell r="D5">
            <v>0</v>
          </cell>
          <cell r="E5">
            <v>10</v>
          </cell>
          <cell r="F5">
            <v>9</v>
          </cell>
          <cell r="G5">
            <v>1</v>
          </cell>
          <cell r="H5">
            <v>1</v>
          </cell>
          <cell r="I5">
            <v>1</v>
          </cell>
          <cell r="J5" t="str">
            <v>Bonos06: Prepago y reestrucutración del perfil de la deuda</v>
          </cell>
          <cell r="K5" t="str">
            <v>DECEVAL</v>
          </cell>
          <cell r="L5">
            <v>2</v>
          </cell>
          <cell r="M5">
            <v>0</v>
          </cell>
          <cell r="N5">
            <v>0</v>
          </cell>
          <cell r="O5">
            <v>365</v>
          </cell>
          <cell r="P5">
            <v>0</v>
          </cell>
          <cell r="Q5">
            <v>1</v>
          </cell>
          <cell r="S5">
            <v>7</v>
          </cell>
          <cell r="T5">
            <v>39070</v>
          </cell>
          <cell r="U5">
            <v>141000000000</v>
          </cell>
          <cell r="Y5">
            <v>57</v>
          </cell>
          <cell r="Z5">
            <v>41533</v>
          </cell>
          <cell r="AA5">
            <v>0.0498</v>
          </cell>
          <cell r="AC5">
            <v>7</v>
          </cell>
          <cell r="AD5">
            <v>39814</v>
          </cell>
          <cell r="AE5">
            <v>3443121</v>
          </cell>
          <cell r="AF5">
            <v>0</v>
          </cell>
          <cell r="AH5">
            <v>2</v>
          </cell>
          <cell r="AI5" t="str">
            <v>USD</v>
          </cell>
          <cell r="AJ5" t="str">
            <v>DÓLAR E.U. DE AMERICA</v>
          </cell>
          <cell r="AK5">
            <v>4</v>
          </cell>
          <cell r="AL5">
            <v>2</v>
          </cell>
        </row>
        <row r="6">
          <cell r="A6">
            <v>10</v>
          </cell>
          <cell r="B6">
            <v>1</v>
          </cell>
          <cell r="C6">
            <v>0.01923</v>
          </cell>
          <cell r="D6">
            <v>0</v>
          </cell>
          <cell r="E6">
            <v>1.5</v>
          </cell>
          <cell r="F6">
            <v>1</v>
          </cell>
          <cell r="G6">
            <v>4</v>
          </cell>
          <cell r="H6">
            <v>2</v>
          </cell>
          <cell r="I6">
            <v>1</v>
          </cell>
          <cell r="J6" t="str">
            <v>Obras públicas. . Liquidado a jun-2014</v>
          </cell>
          <cell r="K6" t="str">
            <v>BANCO DE OCCIDENTE</v>
          </cell>
          <cell r="L6">
            <v>1</v>
          </cell>
          <cell r="M6">
            <v>0</v>
          </cell>
          <cell r="N6">
            <v>0</v>
          </cell>
          <cell r="O6">
            <v>360</v>
          </cell>
          <cell r="P6">
            <v>0</v>
          </cell>
          <cell r="Q6">
            <v>0</v>
          </cell>
          <cell r="S6">
            <v>10</v>
          </cell>
          <cell r="T6">
            <v>41269</v>
          </cell>
          <cell r="U6">
            <v>52000000000</v>
          </cell>
          <cell r="Y6">
            <v>0</v>
          </cell>
          <cell r="Z6">
            <v>0</v>
          </cell>
          <cell r="AA6">
            <v>0</v>
          </cell>
          <cell r="AC6">
            <v>7</v>
          </cell>
          <cell r="AD6">
            <v>39814</v>
          </cell>
          <cell r="AE6">
            <v>496900</v>
          </cell>
          <cell r="AF6">
            <v>0</v>
          </cell>
          <cell r="AH6">
            <v>3</v>
          </cell>
          <cell r="AI6" t="str">
            <v>EUR</v>
          </cell>
          <cell r="AJ6" t="str">
            <v>EURO</v>
          </cell>
          <cell r="AK6">
            <v>0</v>
          </cell>
          <cell r="AL6">
            <v>0</v>
          </cell>
        </row>
        <row r="7">
          <cell r="A7">
            <v>11</v>
          </cell>
          <cell r="B7">
            <v>1</v>
          </cell>
          <cell r="C7">
            <v>0.01923</v>
          </cell>
          <cell r="D7">
            <v>0</v>
          </cell>
          <cell r="E7">
            <v>1.5</v>
          </cell>
          <cell r="F7">
            <v>1</v>
          </cell>
          <cell r="G7">
            <v>4</v>
          </cell>
          <cell r="H7">
            <v>2</v>
          </cell>
          <cell r="I7">
            <v>1</v>
          </cell>
          <cell r="J7" t="str">
            <v>Recompra de la deuda interna. Liquidado a jun-2014</v>
          </cell>
          <cell r="K7" t="str">
            <v>BANCO DE BOGOTÁ - Sustitución</v>
          </cell>
          <cell r="L7">
            <v>1</v>
          </cell>
          <cell r="M7">
            <v>0</v>
          </cell>
          <cell r="N7">
            <v>0</v>
          </cell>
          <cell r="O7">
            <v>360</v>
          </cell>
          <cell r="P7">
            <v>0</v>
          </cell>
          <cell r="Q7">
            <v>0</v>
          </cell>
          <cell r="S7">
            <v>11</v>
          </cell>
          <cell r="T7">
            <v>41271</v>
          </cell>
          <cell r="U7">
            <v>42083333333</v>
          </cell>
          <cell r="Y7">
            <v>0</v>
          </cell>
          <cell r="Z7">
            <v>0</v>
          </cell>
          <cell r="AA7">
            <v>0</v>
          </cell>
          <cell r="AC7">
            <v>7</v>
          </cell>
          <cell r="AD7">
            <v>39845</v>
          </cell>
          <cell r="AE7">
            <v>3109916</v>
          </cell>
          <cell r="AF7">
            <v>0</v>
          </cell>
          <cell r="AH7">
            <v>4</v>
          </cell>
          <cell r="AI7" t="str">
            <v>CAD</v>
          </cell>
          <cell r="AJ7" t="str">
            <v>DÓLAR CANADIENSE</v>
          </cell>
          <cell r="AK7">
            <v>0</v>
          </cell>
          <cell r="AL7">
            <v>0</v>
          </cell>
        </row>
        <row r="8">
          <cell r="A8">
            <v>12</v>
          </cell>
          <cell r="B8">
            <v>1</v>
          </cell>
          <cell r="C8">
            <v>0.0126</v>
          </cell>
          <cell r="D8">
            <v>0</v>
          </cell>
          <cell r="E8">
            <v>0.5</v>
          </cell>
          <cell r="F8">
            <v>1</v>
          </cell>
          <cell r="G8">
            <v>4</v>
          </cell>
          <cell r="H8">
            <v>1</v>
          </cell>
          <cell r="I8">
            <v>1</v>
          </cell>
          <cell r="J8" t="str">
            <v>Construcción PUIs, SITP, Mtto. Infraestructura publica. Liquidado a jun-2014</v>
          </cell>
          <cell r="K8" t="str">
            <v>BANCO DE OCCIDENTE</v>
          </cell>
          <cell r="L8">
            <v>1</v>
          </cell>
          <cell r="M8">
            <v>0</v>
          </cell>
          <cell r="N8">
            <v>0</v>
          </cell>
          <cell r="O8">
            <v>365</v>
          </cell>
          <cell r="P8">
            <v>0</v>
          </cell>
          <cell r="Q8">
            <v>0</v>
          </cell>
          <cell r="S8">
            <v>12</v>
          </cell>
          <cell r="T8">
            <v>41631</v>
          </cell>
          <cell r="U8">
            <v>177677083334</v>
          </cell>
          <cell r="Y8">
            <v>0</v>
          </cell>
          <cell r="Z8">
            <v>0</v>
          </cell>
          <cell r="AA8">
            <v>0</v>
          </cell>
          <cell r="AC8">
            <v>7</v>
          </cell>
          <cell r="AD8">
            <v>39845</v>
          </cell>
          <cell r="AE8">
            <v>496900</v>
          </cell>
          <cell r="AF8">
            <v>0</v>
          </cell>
          <cell r="AH8">
            <v>5</v>
          </cell>
          <cell r="AI8" t="str">
            <v>VEB</v>
          </cell>
          <cell r="AJ8" t="str">
            <v>BOLIVAR VENEZOLANO</v>
          </cell>
          <cell r="AK8">
            <v>0</v>
          </cell>
          <cell r="AL8">
            <v>0</v>
          </cell>
        </row>
        <row r="9">
          <cell r="A9">
            <v>14</v>
          </cell>
          <cell r="B9">
            <v>1</v>
          </cell>
          <cell r="C9">
            <v>0.07</v>
          </cell>
          <cell r="D9">
            <v>0</v>
          </cell>
          <cell r="E9">
            <v>3</v>
          </cell>
          <cell r="F9">
            <v>1</v>
          </cell>
          <cell r="G9">
            <v>4</v>
          </cell>
          <cell r="H9">
            <v>1</v>
          </cell>
          <cell r="I9">
            <v>1</v>
          </cell>
          <cell r="J9" t="str">
            <v>Equilibrar MFMP</v>
          </cell>
          <cell r="K9" t="str">
            <v>Banca local</v>
          </cell>
          <cell r="L9">
            <v>1</v>
          </cell>
          <cell r="M9">
            <v>0</v>
          </cell>
          <cell r="N9">
            <v>0</v>
          </cell>
          <cell r="O9">
            <v>365</v>
          </cell>
          <cell r="P9">
            <v>0</v>
          </cell>
          <cell r="Q9">
            <v>0</v>
          </cell>
          <cell r="S9">
            <v>13</v>
          </cell>
          <cell r="T9">
            <v>41631</v>
          </cell>
          <cell r="U9">
            <v>322916666</v>
          </cell>
          <cell r="Y9">
            <v>0</v>
          </cell>
          <cell r="Z9">
            <v>0</v>
          </cell>
          <cell r="AA9">
            <v>0</v>
          </cell>
          <cell r="AC9">
            <v>7</v>
          </cell>
          <cell r="AD9">
            <v>39873</v>
          </cell>
          <cell r="AE9">
            <v>3443121</v>
          </cell>
          <cell r="AF9">
            <v>0</v>
          </cell>
          <cell r="AH9">
            <v>6</v>
          </cell>
          <cell r="AI9" t="str">
            <v>GBP</v>
          </cell>
          <cell r="AJ9" t="str">
            <v>LIBRA ESTERLINA</v>
          </cell>
          <cell r="AK9">
            <v>0</v>
          </cell>
          <cell r="AL9">
            <v>0</v>
          </cell>
        </row>
        <row r="10">
          <cell r="A10">
            <v>15</v>
          </cell>
          <cell r="B10">
            <v>1</v>
          </cell>
          <cell r="C10">
            <v>0.07</v>
          </cell>
          <cell r="D10">
            <v>0</v>
          </cell>
          <cell r="E10">
            <v>4</v>
          </cell>
          <cell r="F10">
            <v>1</v>
          </cell>
          <cell r="G10">
            <v>4</v>
          </cell>
          <cell r="H10">
            <v>1</v>
          </cell>
          <cell r="I10">
            <v>1</v>
          </cell>
          <cell r="J10" t="str">
            <v>Equilibrar MFMP</v>
          </cell>
          <cell r="K10" t="str">
            <v>Banca local</v>
          </cell>
          <cell r="L10">
            <v>1</v>
          </cell>
          <cell r="M10">
            <v>0</v>
          </cell>
          <cell r="N10">
            <v>0</v>
          </cell>
          <cell r="O10">
            <v>365</v>
          </cell>
          <cell r="P10">
            <v>0</v>
          </cell>
          <cell r="Q10">
            <v>0</v>
          </cell>
          <cell r="S10">
            <v>14</v>
          </cell>
          <cell r="T10">
            <v>41927</v>
          </cell>
          <cell r="U10">
            <v>28960728690</v>
          </cell>
          <cell r="Y10">
            <v>0</v>
          </cell>
          <cell r="Z10">
            <v>0</v>
          </cell>
          <cell r="AA10">
            <v>0</v>
          </cell>
          <cell r="AC10">
            <v>7</v>
          </cell>
          <cell r="AD10">
            <v>39873</v>
          </cell>
          <cell r="AE10">
            <v>496900</v>
          </cell>
          <cell r="AF10">
            <v>0</v>
          </cell>
          <cell r="AH10">
            <v>7</v>
          </cell>
          <cell r="AI10" t="str">
            <v>SEK</v>
          </cell>
          <cell r="AJ10" t="str">
            <v>CORONA SUECA</v>
          </cell>
          <cell r="AK10">
            <v>0</v>
          </cell>
          <cell r="AL10">
            <v>0</v>
          </cell>
        </row>
        <row r="11">
          <cell r="A11">
            <v>16</v>
          </cell>
          <cell r="B11">
            <v>1</v>
          </cell>
          <cell r="C11">
            <v>0.05</v>
          </cell>
          <cell r="D11">
            <v>0</v>
          </cell>
          <cell r="E11">
            <v>1.2</v>
          </cell>
          <cell r="F11">
            <v>0</v>
          </cell>
          <cell r="G11">
            <v>4</v>
          </cell>
          <cell r="H11">
            <v>1</v>
          </cell>
          <cell r="I11">
            <v>1</v>
          </cell>
          <cell r="J11" t="str">
            <v>Equilibrar MFMP</v>
          </cell>
          <cell r="K11" t="str">
            <v>Banca local</v>
          </cell>
          <cell r="L11">
            <v>1</v>
          </cell>
          <cell r="M11">
            <v>0</v>
          </cell>
          <cell r="N11">
            <v>0</v>
          </cell>
          <cell r="O11">
            <v>365</v>
          </cell>
          <cell r="P11">
            <v>0</v>
          </cell>
          <cell r="Q11">
            <v>0</v>
          </cell>
          <cell r="S11">
            <v>15</v>
          </cell>
          <cell r="T11">
            <v>42094</v>
          </cell>
          <cell r="U11">
            <v>40000000000</v>
          </cell>
          <cell r="Y11">
            <v>0</v>
          </cell>
          <cell r="Z11">
            <v>0</v>
          </cell>
          <cell r="AA11">
            <v>0</v>
          </cell>
          <cell r="AC11">
            <v>7</v>
          </cell>
          <cell r="AD11">
            <v>39904</v>
          </cell>
          <cell r="AE11">
            <v>3332054</v>
          </cell>
          <cell r="AF11">
            <v>0</v>
          </cell>
          <cell r="AH11">
            <v>8</v>
          </cell>
          <cell r="AI11" t="str">
            <v>DEG</v>
          </cell>
          <cell r="AJ11" t="str">
            <v>DERECHO ESPECIAL DE GIRO</v>
          </cell>
          <cell r="AK11">
            <v>0</v>
          </cell>
          <cell r="AL11">
            <v>0</v>
          </cell>
        </row>
        <row r="12">
          <cell r="A12">
            <v>17</v>
          </cell>
          <cell r="B12">
            <v>1</v>
          </cell>
          <cell r="C12">
            <v>0.07</v>
          </cell>
          <cell r="D12">
            <v>0</v>
          </cell>
          <cell r="E12">
            <v>1.25</v>
          </cell>
          <cell r="F12">
            <v>0.3</v>
          </cell>
          <cell r="G12">
            <v>4</v>
          </cell>
          <cell r="H12">
            <v>1</v>
          </cell>
          <cell r="I12">
            <v>1</v>
          </cell>
          <cell r="J12" t="str">
            <v>Equilibrar MFMP</v>
          </cell>
          <cell r="K12" t="str">
            <v>Banca local</v>
          </cell>
          <cell r="L12">
            <v>1</v>
          </cell>
          <cell r="M12">
            <v>0</v>
          </cell>
          <cell r="N12">
            <v>0</v>
          </cell>
          <cell r="O12">
            <v>365</v>
          </cell>
          <cell r="P12">
            <v>0</v>
          </cell>
          <cell r="Q12">
            <v>0</v>
          </cell>
          <cell r="S12">
            <v>16</v>
          </cell>
          <cell r="T12">
            <v>41943</v>
          </cell>
          <cell r="U12">
            <v>28960728690</v>
          </cell>
          <cell r="Y12">
            <v>0</v>
          </cell>
          <cell r="Z12">
            <v>0</v>
          </cell>
          <cell r="AA12">
            <v>0</v>
          </cell>
          <cell r="AC12">
            <v>7</v>
          </cell>
          <cell r="AD12">
            <v>39904</v>
          </cell>
          <cell r="AE12">
            <v>496900</v>
          </cell>
          <cell r="AF12">
            <v>0</v>
          </cell>
          <cell r="AH12">
            <v>9</v>
          </cell>
          <cell r="AI12" t="str">
            <v>CHF</v>
          </cell>
          <cell r="AJ12" t="str">
            <v>FRANCO SUIZO</v>
          </cell>
          <cell r="AK12">
            <v>0</v>
          </cell>
          <cell r="AL12">
            <v>0</v>
          </cell>
        </row>
        <row r="13">
          <cell r="A13">
            <v>18</v>
          </cell>
          <cell r="B13">
            <v>1</v>
          </cell>
          <cell r="C13">
            <v>0.07</v>
          </cell>
          <cell r="D13">
            <v>0</v>
          </cell>
          <cell r="E13">
            <v>5</v>
          </cell>
          <cell r="F13">
            <v>2</v>
          </cell>
          <cell r="G13">
            <v>4</v>
          </cell>
          <cell r="H13">
            <v>1</v>
          </cell>
          <cell r="I13">
            <v>1</v>
          </cell>
          <cell r="J13" t="str">
            <v>Equilibrar MFMP</v>
          </cell>
          <cell r="K13" t="str">
            <v>Banca local</v>
          </cell>
          <cell r="L13">
            <v>1</v>
          </cell>
          <cell r="M13">
            <v>0</v>
          </cell>
          <cell r="N13">
            <v>0</v>
          </cell>
          <cell r="O13">
            <v>365</v>
          </cell>
          <cell r="P13">
            <v>0</v>
          </cell>
          <cell r="Q13">
            <v>0</v>
          </cell>
          <cell r="S13">
            <v>17</v>
          </cell>
          <cell r="T13">
            <v>41943</v>
          </cell>
          <cell r="U13">
            <v>28960728690</v>
          </cell>
          <cell r="Y13">
            <v>0</v>
          </cell>
          <cell r="Z13">
            <v>0</v>
          </cell>
          <cell r="AA13">
            <v>0</v>
          </cell>
          <cell r="AC13">
            <v>7</v>
          </cell>
          <cell r="AD13">
            <v>39933</v>
          </cell>
          <cell r="AE13">
            <v>46939400</v>
          </cell>
          <cell r="AF13">
            <v>0</v>
          </cell>
          <cell r="AH13">
            <v>10</v>
          </cell>
          <cell r="AI13" t="str">
            <v>DKK</v>
          </cell>
          <cell r="AJ13" t="str">
            <v>CORONA DANESA</v>
          </cell>
          <cell r="AK13">
            <v>0</v>
          </cell>
          <cell r="AL13">
            <v>0</v>
          </cell>
        </row>
        <row r="14">
          <cell r="A14">
            <v>19</v>
          </cell>
          <cell r="B14">
            <v>1</v>
          </cell>
          <cell r="C14">
            <v>0.07</v>
          </cell>
          <cell r="D14">
            <v>0</v>
          </cell>
          <cell r="E14">
            <v>5</v>
          </cell>
          <cell r="F14">
            <v>2</v>
          </cell>
          <cell r="G14">
            <v>4</v>
          </cell>
          <cell r="H14">
            <v>1</v>
          </cell>
          <cell r="I14">
            <v>1</v>
          </cell>
          <cell r="J14" t="str">
            <v>Equilibrar MFMP</v>
          </cell>
          <cell r="K14" t="str">
            <v>Banca local</v>
          </cell>
          <cell r="L14">
            <v>1</v>
          </cell>
          <cell r="M14">
            <v>0</v>
          </cell>
          <cell r="N14">
            <v>0</v>
          </cell>
          <cell r="O14">
            <v>365</v>
          </cell>
          <cell r="P14">
            <v>0</v>
          </cell>
          <cell r="Q14">
            <v>0</v>
          </cell>
          <cell r="S14">
            <v>18</v>
          </cell>
          <cell r="T14">
            <v>43769</v>
          </cell>
          <cell r="U14">
            <v>50000000000</v>
          </cell>
          <cell r="Y14">
            <v>0</v>
          </cell>
          <cell r="Z14">
            <v>0</v>
          </cell>
          <cell r="AA14">
            <v>0</v>
          </cell>
          <cell r="AC14">
            <v>7</v>
          </cell>
          <cell r="AD14">
            <v>39934</v>
          </cell>
          <cell r="AE14">
            <v>3443121</v>
          </cell>
          <cell r="AF14">
            <v>0</v>
          </cell>
          <cell r="AH14">
            <v>11</v>
          </cell>
          <cell r="AI14" t="str">
            <v>PEN</v>
          </cell>
          <cell r="AJ14" t="str">
            <v>NUEVO SOL PERUANO</v>
          </cell>
          <cell r="AK14">
            <v>0</v>
          </cell>
          <cell r="AL14">
            <v>0</v>
          </cell>
        </row>
        <row r="15">
          <cell r="A15">
            <v>20</v>
          </cell>
          <cell r="B15">
            <v>1</v>
          </cell>
          <cell r="C15">
            <v>0.07</v>
          </cell>
          <cell r="D15">
            <v>0</v>
          </cell>
          <cell r="E15">
            <v>5</v>
          </cell>
          <cell r="F15">
            <v>2</v>
          </cell>
          <cell r="G15">
            <v>4</v>
          </cell>
          <cell r="H15">
            <v>1</v>
          </cell>
          <cell r="I15">
            <v>1</v>
          </cell>
          <cell r="J15" t="str">
            <v>Equilibrar MFMP</v>
          </cell>
          <cell r="K15" t="str">
            <v>Banca local</v>
          </cell>
          <cell r="L15">
            <v>1</v>
          </cell>
          <cell r="M15">
            <v>0</v>
          </cell>
          <cell r="N15">
            <v>0</v>
          </cell>
          <cell r="O15">
            <v>365</v>
          </cell>
          <cell r="P15">
            <v>0</v>
          </cell>
          <cell r="Q15">
            <v>0</v>
          </cell>
          <cell r="S15">
            <v>19</v>
          </cell>
          <cell r="T15">
            <v>44135</v>
          </cell>
          <cell r="U15">
            <v>65000000000</v>
          </cell>
          <cell r="AC15">
            <v>7</v>
          </cell>
          <cell r="AD15">
            <v>39934</v>
          </cell>
          <cell r="AE15">
            <v>496900</v>
          </cell>
          <cell r="AF15">
            <v>0</v>
          </cell>
          <cell r="AH15">
            <v>12</v>
          </cell>
          <cell r="AI15" t="str">
            <v>ARS</v>
          </cell>
          <cell r="AJ15" t="str">
            <v>PESO ARGENTINO</v>
          </cell>
          <cell r="AK15">
            <v>0</v>
          </cell>
          <cell r="AL15">
            <v>0</v>
          </cell>
        </row>
        <row r="16">
          <cell r="A16">
            <v>21</v>
          </cell>
          <cell r="B16">
            <v>1</v>
          </cell>
          <cell r="C16">
            <v>0.07</v>
          </cell>
          <cell r="D16">
            <v>0</v>
          </cell>
          <cell r="E16">
            <v>5</v>
          </cell>
          <cell r="F16">
            <v>2</v>
          </cell>
          <cell r="G16">
            <v>4</v>
          </cell>
          <cell r="H16">
            <v>1</v>
          </cell>
          <cell r="I16">
            <v>1</v>
          </cell>
          <cell r="J16" t="str">
            <v>Equilibrar MFMP</v>
          </cell>
          <cell r="K16" t="str">
            <v>Banca local</v>
          </cell>
          <cell r="L16">
            <v>1</v>
          </cell>
          <cell r="M16">
            <v>0</v>
          </cell>
          <cell r="N16">
            <v>0</v>
          </cell>
          <cell r="O16">
            <v>365</v>
          </cell>
          <cell r="P16">
            <v>0</v>
          </cell>
          <cell r="Q16">
            <v>0</v>
          </cell>
          <cell r="S16">
            <v>20</v>
          </cell>
          <cell r="T16">
            <v>44500</v>
          </cell>
          <cell r="U16">
            <v>76000000000</v>
          </cell>
          <cell r="AC16">
            <v>7</v>
          </cell>
          <cell r="AD16">
            <v>39965</v>
          </cell>
          <cell r="AE16">
            <v>3332054</v>
          </cell>
          <cell r="AF16">
            <v>0</v>
          </cell>
          <cell r="AH16">
            <v>13</v>
          </cell>
          <cell r="AI16" t="str">
            <v>CLP</v>
          </cell>
          <cell r="AJ16" t="str">
            <v>PESO CHILENO</v>
          </cell>
          <cell r="AK16">
            <v>0</v>
          </cell>
          <cell r="AL16">
            <v>0</v>
          </cell>
        </row>
        <row r="17">
          <cell r="A17">
            <v>22</v>
          </cell>
          <cell r="B17">
            <v>1</v>
          </cell>
          <cell r="C17">
            <v>0.07</v>
          </cell>
          <cell r="D17">
            <v>0</v>
          </cell>
          <cell r="E17">
            <v>5</v>
          </cell>
          <cell r="F17">
            <v>2</v>
          </cell>
          <cell r="G17">
            <v>4</v>
          </cell>
          <cell r="H17">
            <v>1</v>
          </cell>
          <cell r="I17">
            <v>1</v>
          </cell>
          <cell r="J17" t="str">
            <v>Equilibrar MFMP</v>
          </cell>
          <cell r="K17" t="str">
            <v>Banca local</v>
          </cell>
          <cell r="L17">
            <v>1</v>
          </cell>
          <cell r="M17">
            <v>0</v>
          </cell>
          <cell r="N17">
            <v>0</v>
          </cell>
          <cell r="O17">
            <v>365</v>
          </cell>
          <cell r="P17">
            <v>0</v>
          </cell>
          <cell r="Q17">
            <v>0</v>
          </cell>
          <cell r="S17">
            <v>21</v>
          </cell>
          <cell r="T17">
            <v>44865</v>
          </cell>
          <cell r="U17">
            <v>87000000000</v>
          </cell>
          <cell r="AC17">
            <v>7</v>
          </cell>
          <cell r="AD17">
            <v>39965</v>
          </cell>
          <cell r="AE17">
            <v>496900</v>
          </cell>
          <cell r="AF17">
            <v>0</v>
          </cell>
          <cell r="AH17">
            <v>14</v>
          </cell>
          <cell r="AI17" t="str">
            <v>MXN</v>
          </cell>
          <cell r="AJ17" t="str">
            <v>PESO MEXICANO</v>
          </cell>
          <cell r="AK17">
            <v>0</v>
          </cell>
          <cell r="AL17">
            <v>0</v>
          </cell>
        </row>
        <row r="18">
          <cell r="A18">
            <v>23</v>
          </cell>
          <cell r="B18">
            <v>1</v>
          </cell>
          <cell r="C18">
            <v>0.07</v>
          </cell>
          <cell r="D18">
            <v>0</v>
          </cell>
          <cell r="E18">
            <v>5</v>
          </cell>
          <cell r="F18">
            <v>2</v>
          </cell>
          <cell r="G18">
            <v>4</v>
          </cell>
          <cell r="H18">
            <v>1</v>
          </cell>
          <cell r="I18">
            <v>1</v>
          </cell>
          <cell r="J18" t="str">
            <v>Equilibrar MFMP</v>
          </cell>
          <cell r="K18" t="str">
            <v>Banca local</v>
          </cell>
          <cell r="L18">
            <v>1</v>
          </cell>
          <cell r="M18">
            <v>0</v>
          </cell>
          <cell r="N18">
            <v>0</v>
          </cell>
          <cell r="O18">
            <v>365</v>
          </cell>
          <cell r="P18">
            <v>0</v>
          </cell>
          <cell r="Q18">
            <v>0</v>
          </cell>
          <cell r="S18">
            <v>22</v>
          </cell>
          <cell r="T18">
            <v>45230</v>
          </cell>
          <cell r="U18">
            <v>93500000000</v>
          </cell>
          <cell r="AC18">
            <v>7</v>
          </cell>
          <cell r="AD18">
            <v>39995</v>
          </cell>
          <cell r="AE18">
            <v>3443121</v>
          </cell>
          <cell r="AF18">
            <v>0</v>
          </cell>
          <cell r="AH18">
            <v>15</v>
          </cell>
          <cell r="AI18" t="str">
            <v>BRL</v>
          </cell>
          <cell r="AJ18" t="str">
            <v>REAL BRASILEÑO</v>
          </cell>
          <cell r="AK18">
            <v>0</v>
          </cell>
          <cell r="AL18">
            <v>0</v>
          </cell>
        </row>
        <row r="19">
          <cell r="A19">
            <v>24</v>
          </cell>
          <cell r="B19">
            <v>1</v>
          </cell>
          <cell r="C19">
            <v>0.07</v>
          </cell>
          <cell r="D19">
            <v>0</v>
          </cell>
          <cell r="E19">
            <v>5</v>
          </cell>
          <cell r="F19">
            <v>2</v>
          </cell>
          <cell r="G19">
            <v>4</v>
          </cell>
          <cell r="H19">
            <v>1</v>
          </cell>
          <cell r="I19">
            <v>1</v>
          </cell>
          <cell r="J19" t="str">
            <v>Equilibrar MFMP</v>
          </cell>
          <cell r="K19" t="str">
            <v>Banca local</v>
          </cell>
          <cell r="L19">
            <v>1</v>
          </cell>
          <cell r="M19">
            <v>0</v>
          </cell>
          <cell r="N19">
            <v>0</v>
          </cell>
          <cell r="O19">
            <v>365</v>
          </cell>
          <cell r="P19">
            <v>0</v>
          </cell>
          <cell r="Q19">
            <v>0</v>
          </cell>
          <cell r="S19">
            <v>23</v>
          </cell>
          <cell r="T19">
            <v>45596</v>
          </cell>
          <cell r="U19">
            <v>100000000000</v>
          </cell>
          <cell r="AC19">
            <v>7</v>
          </cell>
          <cell r="AD19">
            <v>39995</v>
          </cell>
          <cell r="AE19">
            <v>496900</v>
          </cell>
          <cell r="AF19">
            <v>0</v>
          </cell>
          <cell r="AH19">
            <v>16</v>
          </cell>
          <cell r="AI19" t="str">
            <v>CNY</v>
          </cell>
          <cell r="AJ19" t="str">
            <v>RENMINBI CHINO</v>
          </cell>
          <cell r="AK19">
            <v>0</v>
          </cell>
          <cell r="AL19">
            <v>0</v>
          </cell>
        </row>
        <row r="20">
          <cell r="A20">
            <v>25</v>
          </cell>
          <cell r="B20">
            <v>1</v>
          </cell>
          <cell r="C20">
            <v>0.07</v>
          </cell>
          <cell r="D20">
            <v>0</v>
          </cell>
          <cell r="E20">
            <v>5</v>
          </cell>
          <cell r="F20">
            <v>2</v>
          </cell>
          <cell r="G20">
            <v>4</v>
          </cell>
          <cell r="H20">
            <v>1</v>
          </cell>
          <cell r="I20">
            <v>1</v>
          </cell>
          <cell r="J20" t="str">
            <v>Equilibrar MFMP</v>
          </cell>
          <cell r="K20" t="str">
            <v>Banca local</v>
          </cell>
          <cell r="L20">
            <v>1</v>
          </cell>
          <cell r="M20">
            <v>0</v>
          </cell>
          <cell r="N20">
            <v>0</v>
          </cell>
          <cell r="O20">
            <v>365</v>
          </cell>
          <cell r="P20">
            <v>0</v>
          </cell>
          <cell r="Q20">
            <v>0</v>
          </cell>
          <cell r="S20">
            <v>24</v>
          </cell>
          <cell r="T20">
            <v>45961</v>
          </cell>
          <cell r="U20">
            <v>0</v>
          </cell>
          <cell r="AC20">
            <v>7</v>
          </cell>
          <cell r="AD20">
            <v>40026</v>
          </cell>
          <cell r="AE20">
            <v>3443121</v>
          </cell>
          <cell r="AF20">
            <v>0</v>
          </cell>
          <cell r="AH20">
            <v>17</v>
          </cell>
          <cell r="AI20" t="str">
            <v>RUB</v>
          </cell>
          <cell r="AJ20" t="str">
            <v>RUBLO RUSO</v>
          </cell>
          <cell r="AK20">
            <v>0</v>
          </cell>
          <cell r="AL20">
            <v>0</v>
          </cell>
        </row>
        <row r="21">
          <cell r="A21">
            <v>26</v>
          </cell>
          <cell r="B21">
            <v>1</v>
          </cell>
          <cell r="C21">
            <v>0.07</v>
          </cell>
          <cell r="D21">
            <v>0</v>
          </cell>
          <cell r="E21">
            <v>5</v>
          </cell>
          <cell r="F21">
            <v>2</v>
          </cell>
          <cell r="G21">
            <v>4</v>
          </cell>
          <cell r="H21">
            <v>1</v>
          </cell>
          <cell r="I21">
            <v>1</v>
          </cell>
          <cell r="J21" t="str">
            <v>Equilibrar MFMP</v>
          </cell>
          <cell r="K21" t="str">
            <v>Banca local</v>
          </cell>
          <cell r="L21">
            <v>1</v>
          </cell>
          <cell r="M21">
            <v>0</v>
          </cell>
          <cell r="N21">
            <v>0</v>
          </cell>
          <cell r="O21">
            <v>365</v>
          </cell>
          <cell r="P21">
            <v>0</v>
          </cell>
          <cell r="Q21">
            <v>0</v>
          </cell>
          <cell r="S21">
            <v>25</v>
          </cell>
          <cell r="T21">
            <v>46326</v>
          </cell>
          <cell r="U21">
            <v>0</v>
          </cell>
          <cell r="AC21">
            <v>7</v>
          </cell>
          <cell r="AD21">
            <v>40026</v>
          </cell>
          <cell r="AE21">
            <v>496900</v>
          </cell>
          <cell r="AF21">
            <v>0</v>
          </cell>
          <cell r="AH21">
            <v>18</v>
          </cell>
          <cell r="AI21" t="str">
            <v>UNR</v>
          </cell>
          <cell r="AJ21" t="str">
            <v>RUPIA INDIA</v>
          </cell>
          <cell r="AK21">
            <v>0</v>
          </cell>
          <cell r="AL21">
            <v>0</v>
          </cell>
        </row>
        <row r="22">
          <cell r="A22">
            <v>27</v>
          </cell>
          <cell r="B22">
            <v>1</v>
          </cell>
          <cell r="C22">
            <v>0.07</v>
          </cell>
          <cell r="D22">
            <v>0</v>
          </cell>
          <cell r="E22">
            <v>5</v>
          </cell>
          <cell r="F22">
            <v>2</v>
          </cell>
          <cell r="G22">
            <v>4</v>
          </cell>
          <cell r="H22">
            <v>1</v>
          </cell>
          <cell r="I22">
            <v>1</v>
          </cell>
          <cell r="J22" t="str">
            <v>Equilibrar MFMP</v>
          </cell>
          <cell r="K22" t="str">
            <v>Banca local</v>
          </cell>
          <cell r="L22">
            <v>1</v>
          </cell>
          <cell r="M22">
            <v>0</v>
          </cell>
          <cell r="N22">
            <v>0</v>
          </cell>
          <cell r="O22">
            <v>365</v>
          </cell>
          <cell r="P22">
            <v>0</v>
          </cell>
          <cell r="Q22">
            <v>0</v>
          </cell>
          <cell r="S22">
            <v>26</v>
          </cell>
          <cell r="T22">
            <v>46691</v>
          </cell>
          <cell r="U22">
            <v>0</v>
          </cell>
          <cell r="AC22">
            <v>7</v>
          </cell>
          <cell r="AD22">
            <v>40057</v>
          </cell>
          <cell r="AE22">
            <v>3332054</v>
          </cell>
          <cell r="AF22">
            <v>0</v>
          </cell>
          <cell r="AH22">
            <v>19</v>
          </cell>
          <cell r="AI22" t="str">
            <v>IDR</v>
          </cell>
          <cell r="AJ22" t="str">
            <v>RUPIA INDONESA</v>
          </cell>
          <cell r="AK22">
            <v>0</v>
          </cell>
          <cell r="AL22">
            <v>0</v>
          </cell>
        </row>
        <row r="23">
          <cell r="A23">
            <v>28</v>
          </cell>
          <cell r="B23">
            <v>1</v>
          </cell>
          <cell r="C23">
            <v>0.07</v>
          </cell>
          <cell r="D23">
            <v>0</v>
          </cell>
          <cell r="E23">
            <v>5</v>
          </cell>
          <cell r="F23">
            <v>2</v>
          </cell>
          <cell r="G23">
            <v>4</v>
          </cell>
          <cell r="H23">
            <v>1</v>
          </cell>
          <cell r="I23">
            <v>1</v>
          </cell>
          <cell r="J23" t="str">
            <v>Equilibrar MFMP</v>
          </cell>
          <cell r="K23" t="str">
            <v>Banca local</v>
          </cell>
          <cell r="L23">
            <v>1</v>
          </cell>
          <cell r="M23">
            <v>0</v>
          </cell>
          <cell r="N23">
            <v>0</v>
          </cell>
          <cell r="O23">
            <v>365</v>
          </cell>
          <cell r="P23">
            <v>0</v>
          </cell>
          <cell r="Q23">
            <v>0</v>
          </cell>
          <cell r="S23">
            <v>27</v>
          </cell>
          <cell r="T23">
            <v>47057</v>
          </cell>
          <cell r="U23">
            <v>0</v>
          </cell>
          <cell r="AC23">
            <v>7</v>
          </cell>
          <cell r="AD23">
            <v>40057</v>
          </cell>
          <cell r="AE23">
            <v>496900</v>
          </cell>
          <cell r="AF23">
            <v>0</v>
          </cell>
          <cell r="AH23">
            <v>20</v>
          </cell>
          <cell r="AI23" t="str">
            <v>KRW</v>
          </cell>
          <cell r="AJ23" t="str">
            <v>WON SURCOREANO</v>
          </cell>
          <cell r="AK23">
            <v>0</v>
          </cell>
          <cell r="AL23">
            <v>0</v>
          </cell>
          <cell r="AN23">
            <v>0</v>
          </cell>
          <cell r="AO23" t="str">
            <v>Vencido</v>
          </cell>
        </row>
        <row r="24">
          <cell r="A24">
            <v>29</v>
          </cell>
          <cell r="B24">
            <v>1</v>
          </cell>
          <cell r="C24">
            <v>0.07</v>
          </cell>
          <cell r="D24">
            <v>0</v>
          </cell>
          <cell r="E24">
            <v>5</v>
          </cell>
          <cell r="F24">
            <v>2</v>
          </cell>
          <cell r="G24">
            <v>4</v>
          </cell>
          <cell r="H24">
            <v>1</v>
          </cell>
          <cell r="I24">
            <v>1</v>
          </cell>
          <cell r="J24" t="str">
            <v>Equilibrar MFMP</v>
          </cell>
          <cell r="K24" t="str">
            <v>Banca local</v>
          </cell>
          <cell r="L24">
            <v>1</v>
          </cell>
          <cell r="M24">
            <v>0</v>
          </cell>
          <cell r="N24">
            <v>0</v>
          </cell>
          <cell r="O24">
            <v>365</v>
          </cell>
          <cell r="P24">
            <v>0</v>
          </cell>
          <cell r="Q24">
            <v>0</v>
          </cell>
          <cell r="S24">
            <v>28</v>
          </cell>
          <cell r="T24">
            <v>47422</v>
          </cell>
          <cell r="U24">
            <v>0</v>
          </cell>
          <cell r="AC24">
            <v>7</v>
          </cell>
          <cell r="AD24">
            <v>40086</v>
          </cell>
          <cell r="AE24">
            <v>18487713</v>
          </cell>
          <cell r="AF24" t="str">
            <v>FIDUBOGOTA  - Bonos 2006</v>
          </cell>
          <cell r="AH24">
            <v>21</v>
          </cell>
          <cell r="AI24" t="str">
            <v>JYP</v>
          </cell>
          <cell r="AJ24" t="str">
            <v>YEN JAPONES</v>
          </cell>
          <cell r="AK24">
            <v>0</v>
          </cell>
          <cell r="AL24">
            <v>0</v>
          </cell>
          <cell r="AN24">
            <v>1</v>
          </cell>
          <cell r="AO24" t="str">
            <v>Anticipado</v>
          </cell>
        </row>
        <row r="25">
          <cell r="A25">
            <v>30</v>
          </cell>
          <cell r="B25">
            <v>1</v>
          </cell>
          <cell r="C25">
            <v>0.07</v>
          </cell>
          <cell r="D25">
            <v>0</v>
          </cell>
          <cell r="E25">
            <v>5</v>
          </cell>
          <cell r="F25">
            <v>2</v>
          </cell>
          <cell r="G25">
            <v>4</v>
          </cell>
          <cell r="H25">
            <v>1</v>
          </cell>
          <cell r="I25">
            <v>1</v>
          </cell>
          <cell r="J25" t="str">
            <v>Equilibrar MFMP</v>
          </cell>
          <cell r="K25" t="str">
            <v>Banca local</v>
          </cell>
          <cell r="L25">
            <v>1</v>
          </cell>
          <cell r="M25">
            <v>0</v>
          </cell>
          <cell r="N25">
            <v>0</v>
          </cell>
          <cell r="O25">
            <v>365</v>
          </cell>
          <cell r="P25">
            <v>0</v>
          </cell>
          <cell r="Q25">
            <v>0</v>
          </cell>
          <cell r="S25">
            <v>29</v>
          </cell>
          <cell r="T25">
            <v>47787</v>
          </cell>
          <cell r="U25">
            <v>0</v>
          </cell>
          <cell r="AC25">
            <v>7</v>
          </cell>
          <cell r="AD25">
            <v>40086</v>
          </cell>
          <cell r="AE25">
            <v>15202582</v>
          </cell>
          <cell r="AF25">
            <v>0</v>
          </cell>
          <cell r="AH25">
            <v>22</v>
          </cell>
          <cell r="AI25" t="str">
            <v>NONE</v>
          </cell>
          <cell r="AJ25" t="str">
            <v>OTRAS MONEDAS</v>
          </cell>
          <cell r="AK25">
            <v>0</v>
          </cell>
          <cell r="AL25">
            <v>0</v>
          </cell>
        </row>
        <row r="26">
          <cell r="A26">
            <v>31</v>
          </cell>
          <cell r="B26">
            <v>1</v>
          </cell>
          <cell r="C26">
            <v>0.07</v>
          </cell>
          <cell r="D26">
            <v>0</v>
          </cell>
          <cell r="E26">
            <v>5</v>
          </cell>
          <cell r="F26">
            <v>2</v>
          </cell>
          <cell r="G26">
            <v>4</v>
          </cell>
          <cell r="H26">
            <v>1</v>
          </cell>
          <cell r="I26">
            <v>1</v>
          </cell>
          <cell r="J26" t="str">
            <v>Equilibrar MFMP</v>
          </cell>
          <cell r="K26" t="str">
            <v>Banca local</v>
          </cell>
          <cell r="L26">
            <v>1</v>
          </cell>
          <cell r="M26">
            <v>0</v>
          </cell>
          <cell r="N26">
            <v>0</v>
          </cell>
          <cell r="O26">
            <v>365</v>
          </cell>
          <cell r="P26">
            <v>0</v>
          </cell>
          <cell r="Q26">
            <v>0</v>
          </cell>
          <cell r="S26">
            <v>30</v>
          </cell>
          <cell r="T26">
            <v>0</v>
          </cell>
          <cell r="U26">
            <v>0</v>
          </cell>
          <cell r="AC26">
            <v>7</v>
          </cell>
          <cell r="AD26">
            <v>40086</v>
          </cell>
          <cell r="AE26">
            <v>15202582</v>
          </cell>
          <cell r="AF26">
            <v>0</v>
          </cell>
        </row>
        <row r="27">
          <cell r="A27">
            <v>32</v>
          </cell>
          <cell r="B27">
            <v>2</v>
          </cell>
          <cell r="C27">
            <v>0.017</v>
          </cell>
          <cell r="D27">
            <v>0</v>
          </cell>
          <cell r="E27">
            <v>20</v>
          </cell>
          <cell r="F27">
            <v>5</v>
          </cell>
          <cell r="G27">
            <v>2</v>
          </cell>
          <cell r="H27">
            <v>1</v>
          </cell>
          <cell r="I27">
            <v>2</v>
          </cell>
          <cell r="J27" t="str">
            <v>Corredores verdes (corredor Ayacucho, Cable El Pinal, Cable Villa Liliam)</v>
          </cell>
          <cell r="K27" t="str">
            <v>AFD</v>
          </cell>
          <cell r="L27">
            <v>4</v>
          </cell>
          <cell r="M27">
            <v>40816</v>
          </cell>
          <cell r="N27">
            <v>1</v>
          </cell>
          <cell r="O27">
            <v>360</v>
          </cell>
          <cell r="P27">
            <v>0</v>
          </cell>
          <cell r="Q27">
            <v>0</v>
          </cell>
          <cell r="S27">
            <v>31</v>
          </cell>
          <cell r="T27">
            <v>0</v>
          </cell>
          <cell r="U27">
            <v>0</v>
          </cell>
          <cell r="W27" t="str">
            <v>105</v>
          </cell>
          <cell r="X27">
            <v>10</v>
          </cell>
          <cell r="Y27">
            <v>5</v>
          </cell>
          <cell r="Z27">
            <v>41724</v>
          </cell>
          <cell r="AA27">
            <v>0.125</v>
          </cell>
          <cell r="AC27">
            <v>7</v>
          </cell>
          <cell r="AD27">
            <v>40086</v>
          </cell>
          <cell r="AE27">
            <v>11154784</v>
          </cell>
          <cell r="AF27">
            <v>0</v>
          </cell>
          <cell r="AN27" t="str">
            <v>code</v>
          </cell>
          <cell r="AO27" t="str">
            <v>nom</v>
          </cell>
        </row>
        <row r="28">
          <cell r="A28">
            <v>33</v>
          </cell>
          <cell r="B28">
            <v>0</v>
          </cell>
          <cell r="C28">
            <v>0</v>
          </cell>
          <cell r="D28">
            <v>0</v>
          </cell>
          <cell r="E28">
            <v>19.5</v>
          </cell>
          <cell r="F28">
            <v>4.5</v>
          </cell>
          <cell r="G28">
            <v>2</v>
          </cell>
          <cell r="H28">
            <v>1</v>
          </cell>
          <cell r="I28">
            <v>2</v>
          </cell>
          <cell r="J28" t="str">
            <v>Corredores verdes (corredor Ayacucho, Cable El Pinal, Cable Villa Liliam)</v>
          </cell>
          <cell r="K28" t="str">
            <v>AFD</v>
          </cell>
          <cell r="L28">
            <v>4</v>
          </cell>
          <cell r="M28">
            <v>40999</v>
          </cell>
          <cell r="N28">
            <v>1</v>
          </cell>
          <cell r="O28">
            <v>360</v>
          </cell>
          <cell r="P28">
            <v>0</v>
          </cell>
          <cell r="Q28">
            <v>0</v>
          </cell>
          <cell r="S28">
            <v>32</v>
          </cell>
          <cell r="T28">
            <v>40700</v>
          </cell>
          <cell r="U28">
            <v>67123467</v>
          </cell>
          <cell r="W28" t="str">
            <v>106</v>
          </cell>
          <cell r="X28">
            <v>10</v>
          </cell>
          <cell r="Y28">
            <v>6</v>
          </cell>
          <cell r="Z28">
            <v>41816</v>
          </cell>
          <cell r="AA28">
            <v>0.125</v>
          </cell>
          <cell r="AC28">
            <v>7</v>
          </cell>
          <cell r="AD28">
            <v>40087</v>
          </cell>
          <cell r="AE28">
            <v>3443121</v>
          </cell>
          <cell r="AF28">
            <v>0</v>
          </cell>
          <cell r="AN28">
            <v>0</v>
          </cell>
          <cell r="AO28" t="str">
            <v>Efectivo</v>
          </cell>
        </row>
        <row r="29">
          <cell r="A29">
            <v>34</v>
          </cell>
          <cell r="B29">
            <v>1</v>
          </cell>
          <cell r="C29">
            <v>0.02</v>
          </cell>
          <cell r="D29">
            <v>0</v>
          </cell>
          <cell r="E29">
            <v>3</v>
          </cell>
          <cell r="F29">
            <v>0</v>
          </cell>
          <cell r="G29">
            <v>1</v>
          </cell>
          <cell r="H29">
            <v>2</v>
          </cell>
          <cell r="I29">
            <v>1</v>
          </cell>
          <cell r="J29" t="str">
            <v>p. libertad Crédito de proveedores Departamento de Antioquia</v>
          </cell>
          <cell r="K29" t="str">
            <v>Banca local</v>
          </cell>
          <cell r="L29">
            <v>7</v>
          </cell>
          <cell r="M29">
            <v>0</v>
          </cell>
          <cell r="N29">
            <v>0</v>
          </cell>
          <cell r="O29">
            <v>360</v>
          </cell>
          <cell r="P29">
            <v>0</v>
          </cell>
          <cell r="Q29">
            <v>0</v>
          </cell>
          <cell r="S29">
            <v>32</v>
          </cell>
          <cell r="T29">
            <v>41760</v>
          </cell>
          <cell r="U29">
            <v>10526316</v>
          </cell>
          <cell r="W29" t="str">
            <v>115</v>
          </cell>
          <cell r="X29">
            <v>11</v>
          </cell>
          <cell r="Y29">
            <v>5</v>
          </cell>
          <cell r="Z29">
            <v>41726</v>
          </cell>
          <cell r="AA29">
            <v>0.125</v>
          </cell>
          <cell r="AC29">
            <v>7</v>
          </cell>
          <cell r="AD29">
            <v>40087</v>
          </cell>
          <cell r="AE29">
            <v>496900</v>
          </cell>
          <cell r="AF29">
            <v>0</v>
          </cell>
          <cell r="AN29">
            <v>1</v>
          </cell>
          <cell r="AO29" t="str">
            <v>Simple</v>
          </cell>
        </row>
        <row r="30">
          <cell r="A30">
            <v>35</v>
          </cell>
          <cell r="B30">
            <v>1</v>
          </cell>
          <cell r="C30">
            <v>0.02</v>
          </cell>
          <cell r="D30">
            <v>0</v>
          </cell>
          <cell r="E30">
            <v>3</v>
          </cell>
          <cell r="F30">
            <v>0</v>
          </cell>
          <cell r="G30">
            <v>1</v>
          </cell>
          <cell r="H30">
            <v>2</v>
          </cell>
          <cell r="I30">
            <v>1</v>
          </cell>
          <cell r="J30" t="str">
            <v>p. libertad Crédito de proveedores Instituto para el Desarrollo de Antioquia - IDEA</v>
          </cell>
          <cell r="K30" t="str">
            <v>Banca local</v>
          </cell>
          <cell r="L30">
            <v>7</v>
          </cell>
          <cell r="M30">
            <v>0</v>
          </cell>
          <cell r="N30">
            <v>0</v>
          </cell>
          <cell r="O30">
            <v>360</v>
          </cell>
          <cell r="P30">
            <v>0</v>
          </cell>
          <cell r="Q30">
            <v>0</v>
          </cell>
          <cell r="S30">
            <v>32</v>
          </cell>
          <cell r="T30">
            <v>41883</v>
          </cell>
          <cell r="U30">
            <v>39650217</v>
          </cell>
          <cell r="W30" t="str">
            <v>116</v>
          </cell>
          <cell r="X30">
            <v>11</v>
          </cell>
          <cell r="Y30">
            <v>6</v>
          </cell>
          <cell r="Z30">
            <v>41818</v>
          </cell>
          <cell r="AA30">
            <v>0.125</v>
          </cell>
          <cell r="AC30">
            <v>7</v>
          </cell>
          <cell r="AD30">
            <v>40118</v>
          </cell>
          <cell r="AE30">
            <v>3355032</v>
          </cell>
          <cell r="AF30" t="str">
            <v>DECEVAL - Bonos 2006</v>
          </cell>
        </row>
        <row r="31">
          <cell r="A31">
            <v>36</v>
          </cell>
          <cell r="B31">
            <v>1</v>
          </cell>
          <cell r="C31">
            <v>0.02</v>
          </cell>
          <cell r="D31">
            <v>0</v>
          </cell>
          <cell r="E31">
            <v>3</v>
          </cell>
          <cell r="F31">
            <v>0</v>
          </cell>
          <cell r="G31">
            <v>1</v>
          </cell>
          <cell r="H31">
            <v>2</v>
          </cell>
          <cell r="I31">
            <v>1</v>
          </cell>
          <cell r="J31" t="str">
            <v>p. libertad Crédito de proveedores Empresa de vivienda de Antioquia - VIVA</v>
          </cell>
          <cell r="K31" t="str">
            <v>Banca local</v>
          </cell>
          <cell r="L31">
            <v>7</v>
          </cell>
          <cell r="M31">
            <v>0</v>
          </cell>
          <cell r="N31">
            <v>0</v>
          </cell>
          <cell r="O31">
            <v>360</v>
          </cell>
          <cell r="P31">
            <v>0</v>
          </cell>
          <cell r="Q31">
            <v>0</v>
          </cell>
          <cell r="S31">
            <v>33</v>
          </cell>
          <cell r="T31">
            <v>40897</v>
          </cell>
          <cell r="U31">
            <v>84000000</v>
          </cell>
          <cell r="W31" t="str">
            <v>341</v>
          </cell>
          <cell r="X31">
            <v>34</v>
          </cell>
          <cell r="Y31">
            <v>1</v>
          </cell>
          <cell r="Z31">
            <v>41626</v>
          </cell>
          <cell r="AA31">
            <v>0.2</v>
          </cell>
          <cell r="AC31">
            <v>7</v>
          </cell>
          <cell r="AD31">
            <v>40118</v>
          </cell>
          <cell r="AE31">
            <v>496900</v>
          </cell>
          <cell r="AF31">
            <v>0</v>
          </cell>
        </row>
        <row r="32">
          <cell r="A32">
            <v>37</v>
          </cell>
          <cell r="B32">
            <v>1</v>
          </cell>
          <cell r="C32">
            <v>0.02</v>
          </cell>
          <cell r="D32">
            <v>0</v>
          </cell>
          <cell r="E32">
            <v>3</v>
          </cell>
          <cell r="F32">
            <v>0</v>
          </cell>
          <cell r="G32">
            <v>1</v>
          </cell>
          <cell r="H32">
            <v>2</v>
          </cell>
          <cell r="I32">
            <v>1</v>
          </cell>
          <cell r="J32" t="str">
            <v>p. libertad Crédito de proveedores Pensiones de Antioquia</v>
          </cell>
          <cell r="K32" t="str">
            <v>Banca local</v>
          </cell>
          <cell r="L32">
            <v>7</v>
          </cell>
          <cell r="M32">
            <v>0</v>
          </cell>
          <cell r="N32">
            <v>0</v>
          </cell>
          <cell r="O32">
            <v>360</v>
          </cell>
          <cell r="P32">
            <v>0</v>
          </cell>
          <cell r="Q32">
            <v>0</v>
          </cell>
          <cell r="S32">
            <v>34</v>
          </cell>
          <cell r="T32">
            <v>41565</v>
          </cell>
          <cell r="U32">
            <v>28825925933</v>
          </cell>
          <cell r="W32" t="str">
            <v>342</v>
          </cell>
          <cell r="X32">
            <v>34</v>
          </cell>
          <cell r="Y32">
            <v>2</v>
          </cell>
          <cell r="Z32">
            <v>41790</v>
          </cell>
          <cell r="AA32">
            <v>0.4</v>
          </cell>
          <cell r="AC32">
            <v>7</v>
          </cell>
          <cell r="AD32">
            <v>40148</v>
          </cell>
          <cell r="AE32">
            <v>3532165</v>
          </cell>
          <cell r="AF32" t="str">
            <v>DECEVAL - Bonos 2006</v>
          </cell>
          <cell r="AH32">
            <v>0</v>
          </cell>
          <cell r="AI32" t="str">
            <v>Fija</v>
          </cell>
          <cell r="AJ32">
            <v>3</v>
          </cell>
        </row>
        <row r="33">
          <cell r="A33">
            <v>44</v>
          </cell>
          <cell r="B33">
            <v>5</v>
          </cell>
          <cell r="C33">
            <v>0</v>
          </cell>
          <cell r="D33">
            <v>0</v>
          </cell>
          <cell r="E33">
            <v>12</v>
          </cell>
          <cell r="F33">
            <v>0</v>
          </cell>
          <cell r="G33">
            <v>1</v>
          </cell>
          <cell r="H33">
            <v>1</v>
          </cell>
          <cell r="I33">
            <v>1</v>
          </cell>
          <cell r="J33" t="str">
            <v>gastos por calificadoras deuda int 2013-2024</v>
          </cell>
          <cell r="K33" t="str">
            <v>Ninguna</v>
          </cell>
          <cell r="L33">
            <v>5</v>
          </cell>
          <cell r="M33">
            <v>0</v>
          </cell>
          <cell r="N33">
            <v>0</v>
          </cell>
          <cell r="O33">
            <v>365</v>
          </cell>
          <cell r="P33">
            <v>0</v>
          </cell>
          <cell r="Q33">
            <v>0</v>
          </cell>
          <cell r="S33">
            <v>35</v>
          </cell>
          <cell r="T33">
            <v>41565</v>
          </cell>
          <cell r="U33">
            <v>9997839875</v>
          </cell>
          <cell r="W33" t="str">
            <v>343</v>
          </cell>
          <cell r="X33">
            <v>34</v>
          </cell>
          <cell r="Y33">
            <v>3</v>
          </cell>
          <cell r="Z33">
            <v>42185</v>
          </cell>
          <cell r="AA33">
            <v>0.4</v>
          </cell>
          <cell r="AC33">
            <v>7</v>
          </cell>
          <cell r="AD33">
            <v>40148</v>
          </cell>
          <cell r="AE33">
            <v>496900</v>
          </cell>
          <cell r="AF33" t="str">
            <v>FIDUBOGOTA  - Bonos 2006</v>
          </cell>
          <cell r="AH33">
            <v>1</v>
          </cell>
          <cell r="AI33" t="str">
            <v>DTF EA</v>
          </cell>
          <cell r="AJ33">
            <v>5</v>
          </cell>
        </row>
        <row r="34">
          <cell r="A34">
            <v>45</v>
          </cell>
          <cell r="B34">
            <v>5</v>
          </cell>
          <cell r="C34">
            <v>0</v>
          </cell>
          <cell r="D34">
            <v>0</v>
          </cell>
          <cell r="E34">
            <v>12</v>
          </cell>
          <cell r="F34">
            <v>0</v>
          </cell>
          <cell r="G34">
            <v>1</v>
          </cell>
          <cell r="H34">
            <v>1</v>
          </cell>
          <cell r="I34">
            <v>1</v>
          </cell>
          <cell r="J34" t="str">
            <v>gastos por calificadoras deuda ext 2013-2024</v>
          </cell>
          <cell r="K34" t="str">
            <v>Ninguna</v>
          </cell>
          <cell r="L34">
            <v>6</v>
          </cell>
          <cell r="M34">
            <v>0</v>
          </cell>
          <cell r="N34">
            <v>0</v>
          </cell>
          <cell r="O34">
            <v>365</v>
          </cell>
          <cell r="P34">
            <v>0</v>
          </cell>
          <cell r="Q34">
            <v>0</v>
          </cell>
          <cell r="S34">
            <v>36</v>
          </cell>
          <cell r="T34">
            <v>41565</v>
          </cell>
          <cell r="U34">
            <v>5064558520</v>
          </cell>
          <cell r="W34" t="str">
            <v>351</v>
          </cell>
          <cell r="X34">
            <v>35</v>
          </cell>
          <cell r="Y34">
            <v>1</v>
          </cell>
          <cell r="Z34">
            <v>41626</v>
          </cell>
          <cell r="AA34">
            <v>0.2</v>
          </cell>
          <cell r="AC34">
            <v>7</v>
          </cell>
          <cell r="AD34">
            <v>40179</v>
          </cell>
          <cell r="AE34">
            <v>3532165</v>
          </cell>
          <cell r="AF34">
            <v>0</v>
          </cell>
          <cell r="AH34">
            <v>2</v>
          </cell>
          <cell r="AI34" t="str">
            <v>Libor 6M</v>
          </cell>
          <cell r="AJ34">
            <v>2</v>
          </cell>
        </row>
        <row r="35">
          <cell r="A35">
            <v>54</v>
          </cell>
          <cell r="B35">
            <v>4</v>
          </cell>
          <cell r="C35">
            <v>0.051</v>
          </cell>
          <cell r="D35">
            <v>0</v>
          </cell>
          <cell r="E35">
            <v>7.499</v>
          </cell>
          <cell r="F35">
            <v>8</v>
          </cell>
          <cell r="G35">
            <v>1</v>
          </cell>
          <cell r="H35">
            <v>1</v>
          </cell>
          <cell r="I35">
            <v>1</v>
          </cell>
          <cell r="J35" t="str">
            <v>bonos 06: liquidacion intereses hasta jun-20-2014</v>
          </cell>
          <cell r="K35" t="str">
            <v>DECEVAL</v>
          </cell>
          <cell r="L35">
            <v>2</v>
          </cell>
          <cell r="M35">
            <v>0</v>
          </cell>
          <cell r="N35">
            <v>0</v>
          </cell>
          <cell r="O35">
            <v>365</v>
          </cell>
          <cell r="P35">
            <v>0</v>
          </cell>
          <cell r="Q35">
            <v>0</v>
          </cell>
          <cell r="S35">
            <v>37</v>
          </cell>
          <cell r="T35">
            <v>41565</v>
          </cell>
          <cell r="U35">
            <v>2502258617</v>
          </cell>
          <cell r="W35" t="str">
            <v>352</v>
          </cell>
          <cell r="X35">
            <v>35</v>
          </cell>
          <cell r="Y35">
            <v>2</v>
          </cell>
          <cell r="Z35">
            <v>41790</v>
          </cell>
          <cell r="AA35">
            <v>0.4</v>
          </cell>
          <cell r="AC35">
            <v>7</v>
          </cell>
          <cell r="AD35">
            <v>40179</v>
          </cell>
          <cell r="AE35">
            <v>515000</v>
          </cell>
          <cell r="AF35">
            <v>0</v>
          </cell>
          <cell r="AH35">
            <v>3</v>
          </cell>
          <cell r="AI35" t="str">
            <v>Deval</v>
          </cell>
          <cell r="AJ35">
            <v>3</v>
          </cell>
        </row>
        <row r="36">
          <cell r="A36">
            <v>55</v>
          </cell>
          <cell r="B36">
            <v>4</v>
          </cell>
          <cell r="C36">
            <v>0.06</v>
          </cell>
          <cell r="D36">
            <v>0</v>
          </cell>
          <cell r="E36">
            <v>20</v>
          </cell>
          <cell r="F36">
            <v>19</v>
          </cell>
          <cell r="G36">
            <v>1</v>
          </cell>
          <cell r="H36">
            <v>1</v>
          </cell>
          <cell r="I36">
            <v>1</v>
          </cell>
          <cell r="J36" t="str">
            <v>Bonos 14: Prepago de la deuda interna a jun-30-2014, prepago bonos06</v>
          </cell>
          <cell r="K36" t="str">
            <v>DECEVAL</v>
          </cell>
          <cell r="L36">
            <v>2</v>
          </cell>
          <cell r="M36">
            <v>0</v>
          </cell>
          <cell r="N36">
            <v>0</v>
          </cell>
          <cell r="O36">
            <v>365</v>
          </cell>
          <cell r="P36">
            <v>0</v>
          </cell>
          <cell r="Q36">
            <v>0</v>
          </cell>
          <cell r="S36">
            <v>44</v>
          </cell>
          <cell r="T36">
            <v>41258</v>
          </cell>
          <cell r="U36">
            <v>0.001</v>
          </cell>
          <cell r="W36" t="str">
            <v>353</v>
          </cell>
          <cell r="X36">
            <v>35</v>
          </cell>
          <cell r="Y36">
            <v>3</v>
          </cell>
          <cell r="Z36">
            <v>42185</v>
          </cell>
          <cell r="AA36">
            <v>0.4</v>
          </cell>
          <cell r="AC36">
            <v>7</v>
          </cell>
          <cell r="AD36">
            <v>40210</v>
          </cell>
          <cell r="AE36">
            <v>3190343</v>
          </cell>
          <cell r="AF36">
            <v>0</v>
          </cell>
          <cell r="AH36">
            <v>4</v>
          </cell>
          <cell r="AI36" t="str">
            <v>IPC</v>
          </cell>
          <cell r="AJ36">
            <v>4</v>
          </cell>
        </row>
        <row r="37">
          <cell r="A37">
            <v>56</v>
          </cell>
          <cell r="B37">
            <v>1</v>
          </cell>
          <cell r="C37">
            <v>0</v>
          </cell>
          <cell r="D37">
            <v>0</v>
          </cell>
          <cell r="E37">
            <v>0.0027397260273972603</v>
          </cell>
          <cell r="F37">
            <v>0</v>
          </cell>
          <cell r="G37">
            <v>365</v>
          </cell>
          <cell r="H37">
            <v>1</v>
          </cell>
          <cell r="I37">
            <v>1</v>
          </cell>
          <cell r="J37" t="str">
            <v>Bonos 14: Prima por recompra de bonos06 y gastos emisión bonos14</v>
          </cell>
          <cell r="K37" t="str">
            <v>DECEVAL</v>
          </cell>
          <cell r="L37">
            <v>2</v>
          </cell>
          <cell r="M37">
            <v>0</v>
          </cell>
          <cell r="N37">
            <v>0</v>
          </cell>
          <cell r="O37">
            <v>365</v>
          </cell>
          <cell r="P37">
            <v>0</v>
          </cell>
          <cell r="Q37">
            <v>0</v>
          </cell>
          <cell r="S37">
            <v>45</v>
          </cell>
          <cell r="T37">
            <v>41258</v>
          </cell>
          <cell r="U37">
            <v>0.001</v>
          </cell>
          <cell r="W37" t="str">
            <v>361</v>
          </cell>
          <cell r="X37">
            <v>36</v>
          </cell>
          <cell r="Y37">
            <v>1</v>
          </cell>
          <cell r="Z37">
            <v>41626</v>
          </cell>
          <cell r="AA37">
            <v>0.2</v>
          </cell>
          <cell r="AC37">
            <v>7</v>
          </cell>
          <cell r="AD37">
            <v>40210</v>
          </cell>
          <cell r="AE37">
            <v>515000</v>
          </cell>
          <cell r="AF37">
            <v>0</v>
          </cell>
          <cell r="AH37">
            <v>5</v>
          </cell>
          <cell r="AI37" t="str">
            <v>otra</v>
          </cell>
          <cell r="AJ37">
            <v>6</v>
          </cell>
        </row>
        <row r="38">
          <cell r="A38">
            <v>57</v>
          </cell>
          <cell r="B38">
            <v>0</v>
          </cell>
          <cell r="C38">
            <v>0</v>
          </cell>
          <cell r="D38">
            <v>0</v>
          </cell>
          <cell r="E38">
            <v>18</v>
          </cell>
          <cell r="F38">
            <v>3</v>
          </cell>
          <cell r="G38">
            <v>2</v>
          </cell>
          <cell r="H38">
            <v>1</v>
          </cell>
          <cell r="I38">
            <v>2</v>
          </cell>
          <cell r="J38" t="str">
            <v>Corredores verdes (corredor Ayacucho, Cable El Pinal, Cable Villa Liliam)</v>
          </cell>
          <cell r="K38" t="str">
            <v>AFD</v>
          </cell>
          <cell r="L38">
            <v>4</v>
          </cell>
          <cell r="M38">
            <v>41547</v>
          </cell>
          <cell r="N38">
            <v>1</v>
          </cell>
          <cell r="O38">
            <v>360</v>
          </cell>
          <cell r="P38">
            <v>0</v>
          </cell>
          <cell r="Q38">
            <v>0</v>
          </cell>
          <cell r="S38">
            <v>52</v>
          </cell>
          <cell r="T38">
            <v>41810</v>
          </cell>
          <cell r="U38">
            <v>0.001</v>
          </cell>
          <cell r="W38" t="str">
            <v>362</v>
          </cell>
          <cell r="X38">
            <v>36</v>
          </cell>
          <cell r="Y38">
            <v>2</v>
          </cell>
          <cell r="Z38">
            <v>41790</v>
          </cell>
          <cell r="AA38">
            <v>0.4</v>
          </cell>
          <cell r="AC38">
            <v>7</v>
          </cell>
          <cell r="AD38">
            <v>40238</v>
          </cell>
          <cell r="AE38">
            <v>3532165</v>
          </cell>
          <cell r="AF38">
            <v>0</v>
          </cell>
        </row>
        <row r="39">
          <cell r="A39">
            <v>58</v>
          </cell>
          <cell r="B39">
            <v>1</v>
          </cell>
          <cell r="C39">
            <v>0.01923</v>
          </cell>
          <cell r="D39">
            <v>0</v>
          </cell>
          <cell r="E39">
            <v>3</v>
          </cell>
          <cell r="F39">
            <v>1</v>
          </cell>
          <cell r="G39">
            <v>4</v>
          </cell>
          <cell r="H39">
            <v>1</v>
          </cell>
          <cell r="I39">
            <v>1</v>
          </cell>
          <cell r="J39" t="str">
            <v>Obras públicas</v>
          </cell>
          <cell r="K39" t="str">
            <v>BANCO DE OCCIDENTE</v>
          </cell>
          <cell r="L39">
            <v>1</v>
          </cell>
          <cell r="M39">
            <v>0</v>
          </cell>
          <cell r="N39">
            <v>0</v>
          </cell>
          <cell r="O39">
            <v>360</v>
          </cell>
          <cell r="P39">
            <v>0</v>
          </cell>
          <cell r="Q39">
            <v>1</v>
          </cell>
          <cell r="S39">
            <v>53</v>
          </cell>
          <cell r="T39">
            <v>41810</v>
          </cell>
          <cell r="U39">
            <v>260000000000</v>
          </cell>
          <cell r="W39" t="str">
            <v>363</v>
          </cell>
          <cell r="X39">
            <v>36</v>
          </cell>
          <cell r="Y39">
            <v>3</v>
          </cell>
          <cell r="Z39">
            <v>42185</v>
          </cell>
          <cell r="AA39">
            <v>0.4</v>
          </cell>
          <cell r="AC39">
            <v>7</v>
          </cell>
          <cell r="AD39">
            <v>40238</v>
          </cell>
          <cell r="AE39">
            <v>515000</v>
          </cell>
          <cell r="AF39">
            <v>0</v>
          </cell>
        </row>
        <row r="40">
          <cell r="A40">
            <v>59</v>
          </cell>
          <cell r="B40">
            <v>1</v>
          </cell>
          <cell r="C40">
            <v>0.01923</v>
          </cell>
          <cell r="D40">
            <v>0</v>
          </cell>
          <cell r="E40">
            <v>3</v>
          </cell>
          <cell r="F40">
            <v>1</v>
          </cell>
          <cell r="G40">
            <v>4</v>
          </cell>
          <cell r="H40">
            <v>1</v>
          </cell>
          <cell r="I40">
            <v>1</v>
          </cell>
          <cell r="J40" t="str">
            <v>Recompra de la deuda interna</v>
          </cell>
          <cell r="K40" t="str">
            <v>BANCO DE BOGOTÁ - Sustitución</v>
          </cell>
          <cell r="L40">
            <v>1</v>
          </cell>
          <cell r="M40">
            <v>0</v>
          </cell>
          <cell r="N40">
            <v>0</v>
          </cell>
          <cell r="O40">
            <v>360</v>
          </cell>
          <cell r="P40">
            <v>0</v>
          </cell>
          <cell r="Q40">
            <v>1</v>
          </cell>
          <cell r="S40">
            <v>54</v>
          </cell>
          <cell r="T40">
            <v>39070</v>
          </cell>
          <cell r="U40">
            <v>141000000000</v>
          </cell>
          <cell r="W40" t="str">
            <v>371</v>
          </cell>
          <cell r="X40">
            <v>37</v>
          </cell>
          <cell r="Y40">
            <v>1</v>
          </cell>
          <cell r="Z40">
            <v>41626</v>
          </cell>
          <cell r="AA40">
            <v>0.2</v>
          </cell>
          <cell r="AC40">
            <v>7</v>
          </cell>
          <cell r="AD40">
            <v>40269</v>
          </cell>
          <cell r="AE40">
            <v>3418225</v>
          </cell>
          <cell r="AF40">
            <v>0</v>
          </cell>
        </row>
        <row r="41">
          <cell r="A41">
            <v>60</v>
          </cell>
          <cell r="B41">
            <v>1</v>
          </cell>
          <cell r="C41">
            <v>0.0126</v>
          </cell>
          <cell r="D41">
            <v>0</v>
          </cell>
          <cell r="E41">
            <v>3</v>
          </cell>
          <cell r="F41">
            <v>1</v>
          </cell>
          <cell r="G41">
            <v>4</v>
          </cell>
          <cell r="H41">
            <v>1</v>
          </cell>
          <cell r="I41">
            <v>1</v>
          </cell>
          <cell r="J41" t="str">
            <v>Construcción PUIs, SITP, Mtto. Infraestructura publica</v>
          </cell>
          <cell r="K41" t="str">
            <v>BANCO DE OCCIDENTE</v>
          </cell>
          <cell r="L41">
            <v>1</v>
          </cell>
          <cell r="M41">
            <v>0</v>
          </cell>
          <cell r="N41">
            <v>0</v>
          </cell>
          <cell r="O41">
            <v>365</v>
          </cell>
          <cell r="P41">
            <v>0</v>
          </cell>
          <cell r="Q41">
            <v>1</v>
          </cell>
          <cell r="S41">
            <v>55</v>
          </cell>
          <cell r="T41">
            <v>41810</v>
          </cell>
          <cell r="U41">
            <v>401000000000</v>
          </cell>
          <cell r="W41" t="str">
            <v>372</v>
          </cell>
          <cell r="X41">
            <v>37</v>
          </cell>
          <cell r="Y41">
            <v>2</v>
          </cell>
          <cell r="Z41">
            <v>41790</v>
          </cell>
          <cell r="AA41">
            <v>0.4</v>
          </cell>
          <cell r="AC41">
            <v>7</v>
          </cell>
          <cell r="AD41">
            <v>40269</v>
          </cell>
          <cell r="AE41">
            <v>515000</v>
          </cell>
          <cell r="AF41">
            <v>0</v>
          </cell>
        </row>
        <row r="42">
          <cell r="A42">
            <v>2</v>
          </cell>
          <cell r="B42">
            <v>1</v>
          </cell>
          <cell r="C42">
            <v>0.0244</v>
          </cell>
          <cell r="D42">
            <v>0</v>
          </cell>
          <cell r="E42">
            <v>5</v>
          </cell>
          <cell r="F42">
            <v>2</v>
          </cell>
          <cell r="G42">
            <v>4</v>
          </cell>
          <cell r="H42">
            <v>1</v>
          </cell>
          <cell r="I42">
            <v>1</v>
          </cell>
          <cell r="J42" t="str">
            <v>Obras malla vial definidas por el sistema de administración vial</v>
          </cell>
          <cell r="K42" t="str">
            <v>BANCO POPULAR</v>
          </cell>
          <cell r="L42">
            <v>1</v>
          </cell>
          <cell r="M42">
            <v>0</v>
          </cell>
          <cell r="N42">
            <v>0</v>
          </cell>
          <cell r="O42">
            <v>365</v>
          </cell>
          <cell r="P42">
            <v>0</v>
          </cell>
          <cell r="Q42">
            <v>1</v>
          </cell>
          <cell r="S42">
            <v>56</v>
          </cell>
          <cell r="T42">
            <v>41810</v>
          </cell>
          <cell r="U42">
            <v>0.001</v>
          </cell>
          <cell r="W42" t="str">
            <v>373</v>
          </cell>
          <cell r="X42">
            <v>37</v>
          </cell>
          <cell r="Y42">
            <v>3</v>
          </cell>
          <cell r="Z42">
            <v>42185</v>
          </cell>
          <cell r="AA42">
            <v>0.4</v>
          </cell>
          <cell r="AC42">
            <v>7</v>
          </cell>
          <cell r="AD42">
            <v>40298</v>
          </cell>
          <cell r="AE42">
            <v>36673400</v>
          </cell>
          <cell r="AF42" t="str">
            <v>BOLSA DE VALORES DE COLOMBIA</v>
          </cell>
        </row>
        <row r="43">
          <cell r="A43">
            <v>3</v>
          </cell>
          <cell r="B43">
            <v>1</v>
          </cell>
          <cell r="C43">
            <v>0.0294</v>
          </cell>
          <cell r="D43">
            <v>0</v>
          </cell>
          <cell r="E43">
            <v>5</v>
          </cell>
          <cell r="F43">
            <v>2</v>
          </cell>
          <cell r="G43">
            <v>4</v>
          </cell>
          <cell r="H43">
            <v>1</v>
          </cell>
          <cell r="I43">
            <v>1</v>
          </cell>
          <cell r="J43" t="str">
            <v>Construcción y Mtto. de puentes, obras malla vial definidas por el sistema de administración vial, ampliación y apertura red vial rural</v>
          </cell>
          <cell r="K43" t="str">
            <v>BBVA</v>
          </cell>
          <cell r="L43">
            <v>1</v>
          </cell>
          <cell r="M43">
            <v>0</v>
          </cell>
          <cell r="N43">
            <v>0</v>
          </cell>
          <cell r="O43">
            <v>365</v>
          </cell>
          <cell r="P43">
            <v>0</v>
          </cell>
          <cell r="Q43">
            <v>1</v>
          </cell>
          <cell r="S43">
            <v>57</v>
          </cell>
          <cell r="T43">
            <v>41533</v>
          </cell>
          <cell r="U43">
            <v>48700000</v>
          </cell>
          <cell r="W43" t="str">
            <v/>
          </cell>
          <cell r="X43">
            <v>0</v>
          </cell>
          <cell r="Y43">
            <v>0</v>
          </cell>
          <cell r="Z43">
            <v>0</v>
          </cell>
          <cell r="AA43">
            <v>0</v>
          </cell>
          <cell r="AC43">
            <v>7</v>
          </cell>
          <cell r="AD43">
            <v>40299</v>
          </cell>
          <cell r="AE43">
            <v>3532165</v>
          </cell>
          <cell r="AF43">
            <v>0</v>
          </cell>
        </row>
        <row r="44">
          <cell r="A44">
            <v>4</v>
          </cell>
          <cell r="B44">
            <v>1</v>
          </cell>
          <cell r="C44">
            <v>0.039</v>
          </cell>
          <cell r="D44">
            <v>0</v>
          </cell>
          <cell r="E44">
            <v>5</v>
          </cell>
          <cell r="F44">
            <v>2</v>
          </cell>
          <cell r="G44">
            <v>4</v>
          </cell>
          <cell r="H44">
            <v>1</v>
          </cell>
          <cell r="I44">
            <v>1</v>
          </cell>
          <cell r="J44" t="str">
            <v>Construcción y Mantenimiento de la Malla Vial</v>
          </cell>
          <cell r="K44" t="str">
            <v>BBVA</v>
          </cell>
          <cell r="L44">
            <v>1</v>
          </cell>
          <cell r="M44">
            <v>0</v>
          </cell>
          <cell r="N44">
            <v>0</v>
          </cell>
          <cell r="O44">
            <v>365</v>
          </cell>
          <cell r="P44">
            <v>0</v>
          </cell>
          <cell r="Q44">
            <v>1</v>
          </cell>
          <cell r="S44">
            <v>58</v>
          </cell>
          <cell r="T44">
            <v>41269</v>
          </cell>
          <cell r="U44">
            <v>52000000000</v>
          </cell>
          <cell r="W44" t="str">
            <v/>
          </cell>
          <cell r="X44">
            <v>0</v>
          </cell>
          <cell r="Y44">
            <v>0</v>
          </cell>
          <cell r="Z44">
            <v>0</v>
          </cell>
          <cell r="AA44">
            <v>0</v>
          </cell>
          <cell r="AC44">
            <v>7</v>
          </cell>
          <cell r="AD44">
            <v>40299</v>
          </cell>
          <cell r="AE44">
            <v>515000</v>
          </cell>
          <cell r="AF44">
            <v>0</v>
          </cell>
        </row>
        <row r="45">
          <cell r="A45">
            <v>5</v>
          </cell>
          <cell r="B45">
            <v>1</v>
          </cell>
          <cell r="C45">
            <v>0.030339190664062876</v>
          </cell>
          <cell r="D45">
            <v>0</v>
          </cell>
          <cell r="E45">
            <v>5</v>
          </cell>
          <cell r="F45">
            <v>2</v>
          </cell>
          <cell r="G45">
            <v>4</v>
          </cell>
          <cell r="H45">
            <v>1</v>
          </cell>
          <cell r="I45">
            <v>1</v>
          </cell>
          <cell r="J45" t="str">
            <v>Adquisición Predios por Valorización Vía Poblado</v>
          </cell>
          <cell r="K45" t="str">
            <v>Banco de Occidente</v>
          </cell>
          <cell r="L45">
            <v>1</v>
          </cell>
          <cell r="M45">
            <v>0</v>
          </cell>
          <cell r="N45">
            <v>0</v>
          </cell>
          <cell r="O45">
            <v>365</v>
          </cell>
          <cell r="P45">
            <v>0</v>
          </cell>
          <cell r="Q45">
            <v>1</v>
          </cell>
          <cell r="S45">
            <v>59</v>
          </cell>
          <cell r="T45">
            <v>41271</v>
          </cell>
          <cell r="U45">
            <v>42083333333</v>
          </cell>
          <cell r="W45" t="str">
            <v/>
          </cell>
          <cell r="X45">
            <v>0</v>
          </cell>
          <cell r="Y45">
            <v>0</v>
          </cell>
          <cell r="Z45">
            <v>0</v>
          </cell>
          <cell r="AA45">
            <v>0</v>
          </cell>
          <cell r="AC45">
            <v>7</v>
          </cell>
          <cell r="AD45">
            <v>40330</v>
          </cell>
          <cell r="AE45">
            <v>3418225</v>
          </cell>
          <cell r="AF45">
            <v>0</v>
          </cell>
        </row>
        <row r="46">
          <cell r="A46">
            <v>8</v>
          </cell>
          <cell r="B46">
            <v>1</v>
          </cell>
          <cell r="C46">
            <v>0.031</v>
          </cell>
          <cell r="D46">
            <v>0</v>
          </cell>
          <cell r="E46">
            <v>10</v>
          </cell>
          <cell r="F46">
            <v>9</v>
          </cell>
          <cell r="G46">
            <v>1</v>
          </cell>
          <cell r="H46">
            <v>1</v>
          </cell>
          <cell r="I46">
            <v>1</v>
          </cell>
          <cell r="J46" t="str">
            <v>Bonos99:</v>
          </cell>
          <cell r="K46" t="str">
            <v>DECEVAL</v>
          </cell>
          <cell r="L46">
            <v>2</v>
          </cell>
          <cell r="M46">
            <v>0</v>
          </cell>
          <cell r="N46">
            <v>0</v>
          </cell>
          <cell r="O46">
            <v>365</v>
          </cell>
          <cell r="P46">
            <v>0</v>
          </cell>
          <cell r="Q46">
            <v>1</v>
          </cell>
          <cell r="S46">
            <v>60</v>
          </cell>
          <cell r="T46">
            <v>41631</v>
          </cell>
          <cell r="U46">
            <v>178000000000</v>
          </cell>
          <cell r="W46" t="str">
            <v/>
          </cell>
          <cell r="X46">
            <v>0</v>
          </cell>
          <cell r="Y46">
            <v>0</v>
          </cell>
          <cell r="Z46">
            <v>0</v>
          </cell>
          <cell r="AA46">
            <v>0</v>
          </cell>
          <cell r="AC46">
            <v>7</v>
          </cell>
          <cell r="AD46">
            <v>40330</v>
          </cell>
          <cell r="AE46">
            <v>515000</v>
          </cell>
          <cell r="AF46">
            <v>0</v>
          </cell>
        </row>
        <row r="47">
          <cell r="A47">
            <v>9</v>
          </cell>
          <cell r="B47">
            <v>1</v>
          </cell>
          <cell r="C47">
            <v>0.0228</v>
          </cell>
          <cell r="D47">
            <v>0</v>
          </cell>
          <cell r="E47">
            <v>5</v>
          </cell>
          <cell r="F47">
            <v>2</v>
          </cell>
          <cell r="G47">
            <v>4</v>
          </cell>
          <cell r="H47">
            <v>1</v>
          </cell>
          <cell r="I47">
            <v>1</v>
          </cell>
          <cell r="J47" t="str">
            <v>Obras malla vial definidas por el sistema de administración vial</v>
          </cell>
          <cell r="K47" t="str">
            <v>Banco Bogota</v>
          </cell>
          <cell r="L47">
            <v>1</v>
          </cell>
          <cell r="M47">
            <v>0</v>
          </cell>
          <cell r="N47">
            <v>0</v>
          </cell>
          <cell r="O47">
            <v>365</v>
          </cell>
          <cell r="P47">
            <v>0</v>
          </cell>
          <cell r="Q47">
            <v>1</v>
          </cell>
          <cell r="S47">
            <v>2</v>
          </cell>
          <cell r="T47">
            <v>40534</v>
          </cell>
          <cell r="U47">
            <v>5000000000</v>
          </cell>
          <cell r="W47" t="str">
            <v/>
          </cell>
          <cell r="X47">
            <v>0</v>
          </cell>
          <cell r="Y47">
            <v>0</v>
          </cell>
          <cell r="Z47">
            <v>0</v>
          </cell>
          <cell r="AA47">
            <v>0</v>
          </cell>
          <cell r="AC47">
            <v>7</v>
          </cell>
          <cell r="AD47">
            <v>40360</v>
          </cell>
          <cell r="AE47">
            <v>3532165</v>
          </cell>
          <cell r="AF47">
            <v>0</v>
          </cell>
        </row>
        <row r="48">
          <cell r="A48">
            <v>53</v>
          </cell>
          <cell r="B48">
            <v>4</v>
          </cell>
          <cell r="C48">
            <v>0.06</v>
          </cell>
          <cell r="D48">
            <v>0</v>
          </cell>
          <cell r="E48">
            <v>20</v>
          </cell>
          <cell r="F48">
            <v>19</v>
          </cell>
          <cell r="G48">
            <v>1</v>
          </cell>
          <cell r="H48">
            <v>1</v>
          </cell>
          <cell r="I48">
            <v>1</v>
          </cell>
          <cell r="J48" t="str">
            <v>Bonos 14: Prepago de la deuda interna a jun-30-2014</v>
          </cell>
          <cell r="K48" t="str">
            <v>DECEVAL</v>
          </cell>
          <cell r="L48">
            <v>2</v>
          </cell>
          <cell r="M48">
            <v>0</v>
          </cell>
          <cell r="N48">
            <v>0</v>
          </cell>
          <cell r="O48">
            <v>365</v>
          </cell>
          <cell r="P48">
            <v>0</v>
          </cell>
          <cell r="Q48">
            <v>1</v>
          </cell>
          <cell r="S48">
            <v>3</v>
          </cell>
          <cell r="T48">
            <v>40147</v>
          </cell>
          <cell r="U48">
            <v>39500000000</v>
          </cell>
          <cell r="W48" t="str">
            <v/>
          </cell>
          <cell r="X48">
            <v>0</v>
          </cell>
          <cell r="Y48">
            <v>0</v>
          </cell>
          <cell r="Z48">
            <v>0</v>
          </cell>
          <cell r="AA48">
            <v>0</v>
          </cell>
          <cell r="AC48">
            <v>7</v>
          </cell>
          <cell r="AD48">
            <v>40360</v>
          </cell>
          <cell r="AE48">
            <v>515000</v>
          </cell>
          <cell r="AF48">
            <v>0</v>
          </cell>
        </row>
        <row r="49">
          <cell r="A49">
            <v>52</v>
          </cell>
          <cell r="B49">
            <v>1</v>
          </cell>
          <cell r="C49">
            <v>0</v>
          </cell>
          <cell r="D49">
            <v>0</v>
          </cell>
          <cell r="E49">
            <v>0.0027397260273972603</v>
          </cell>
          <cell r="F49">
            <v>0</v>
          </cell>
          <cell r="G49">
            <v>365</v>
          </cell>
          <cell r="H49">
            <v>1</v>
          </cell>
          <cell r="I49">
            <v>1</v>
          </cell>
          <cell r="J49" t="str">
            <v>Bonos 14: Gastos emisión bonos14</v>
          </cell>
          <cell r="K49" t="str">
            <v>DECEVAL</v>
          </cell>
          <cell r="L49">
            <v>2</v>
          </cell>
          <cell r="M49">
            <v>0</v>
          </cell>
          <cell r="N49">
            <v>0</v>
          </cell>
          <cell r="O49">
            <v>365</v>
          </cell>
          <cell r="P49">
            <v>0</v>
          </cell>
          <cell r="Q49">
            <v>1</v>
          </cell>
          <cell r="S49">
            <v>4</v>
          </cell>
          <cell r="T49">
            <v>39420</v>
          </cell>
          <cell r="U49">
            <v>11535836347</v>
          </cell>
          <cell r="W49" t="str">
            <v/>
          </cell>
          <cell r="X49">
            <v>0</v>
          </cell>
          <cell r="Y49">
            <v>0</v>
          </cell>
          <cell r="Z49">
            <v>0</v>
          </cell>
          <cell r="AA49">
            <v>0</v>
          </cell>
          <cell r="AC49">
            <v>7</v>
          </cell>
          <cell r="AD49">
            <v>40391</v>
          </cell>
          <cell r="AE49">
            <v>3532165</v>
          </cell>
          <cell r="AF49">
            <v>0</v>
          </cell>
        </row>
        <row r="50">
          <cell r="A50">
            <v>13</v>
          </cell>
          <cell r="B50">
            <v>1</v>
          </cell>
          <cell r="C50">
            <v>0.0126</v>
          </cell>
          <cell r="D50">
            <v>0</v>
          </cell>
          <cell r="E50">
            <v>3</v>
          </cell>
          <cell r="F50">
            <v>1</v>
          </cell>
          <cell r="G50">
            <v>4</v>
          </cell>
          <cell r="H50">
            <v>1</v>
          </cell>
          <cell r="I50">
            <v>1</v>
          </cell>
          <cell r="J50" t="str">
            <v>Construcción PUIs, SITP, Mtto. Infraestructura publica. Saldo pendiente a jun-2014</v>
          </cell>
          <cell r="K50" t="str">
            <v>BANCO DE OCCIDENTE</v>
          </cell>
          <cell r="L50">
            <v>1</v>
          </cell>
          <cell r="M50">
            <v>0</v>
          </cell>
          <cell r="N50">
            <v>0</v>
          </cell>
          <cell r="O50">
            <v>365</v>
          </cell>
          <cell r="P50">
            <v>0</v>
          </cell>
          <cell r="Q50">
            <v>0</v>
          </cell>
          <cell r="S50">
            <v>5</v>
          </cell>
          <cell r="T50">
            <v>39811</v>
          </cell>
          <cell r="U50">
            <v>1800000000</v>
          </cell>
          <cell r="W50" t="str">
            <v/>
          </cell>
          <cell r="X50">
            <v>0</v>
          </cell>
          <cell r="Y50">
            <v>0</v>
          </cell>
          <cell r="Z50">
            <v>0</v>
          </cell>
          <cell r="AA50">
            <v>0</v>
          </cell>
          <cell r="AC50">
            <v>7</v>
          </cell>
          <cell r="AD50">
            <v>40391</v>
          </cell>
          <cell r="AE50">
            <v>515000</v>
          </cell>
          <cell r="AF50">
            <v>0</v>
          </cell>
        </row>
        <row r="51">
          <cell r="A51">
            <v>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S51">
            <v>8</v>
          </cell>
          <cell r="T51">
            <v>36483</v>
          </cell>
          <cell r="U51">
            <v>200000000000</v>
          </cell>
          <cell r="W51" t="str">
            <v/>
          </cell>
          <cell r="X51">
            <v>0</v>
          </cell>
          <cell r="Y51">
            <v>0</v>
          </cell>
          <cell r="Z51">
            <v>0</v>
          </cell>
          <cell r="AA51">
            <v>0</v>
          </cell>
          <cell r="AC51">
            <v>7</v>
          </cell>
          <cell r="AD51">
            <v>40420</v>
          </cell>
          <cell r="AE51">
            <v>68586735</v>
          </cell>
          <cell r="AF51" t="str">
            <v>CALIFICADORA INTERNACIONAL MOODY´S</v>
          </cell>
        </row>
        <row r="52">
          <cell r="A52">
            <v>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S52">
            <v>9</v>
          </cell>
          <cell r="T52">
            <v>40892</v>
          </cell>
          <cell r="U52">
            <v>10000000000</v>
          </cell>
          <cell r="W52" t="str">
            <v/>
          </cell>
          <cell r="X52">
            <v>0</v>
          </cell>
          <cell r="Y52">
            <v>0</v>
          </cell>
          <cell r="Z52">
            <v>0</v>
          </cell>
          <cell r="AA52">
            <v>0</v>
          </cell>
          <cell r="AC52">
            <v>7</v>
          </cell>
          <cell r="AD52">
            <v>40422</v>
          </cell>
          <cell r="AE52">
            <v>3418225</v>
          </cell>
          <cell r="AF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S53">
            <v>333</v>
          </cell>
          <cell r="T53">
            <v>40897</v>
          </cell>
          <cell r="U53">
            <v>72000000</v>
          </cell>
          <cell r="W53" t="str">
            <v/>
          </cell>
          <cell r="X53">
            <v>0</v>
          </cell>
          <cell r="Y53">
            <v>0</v>
          </cell>
          <cell r="Z53">
            <v>0</v>
          </cell>
          <cell r="AA53">
            <v>0</v>
          </cell>
          <cell r="AC53">
            <v>7</v>
          </cell>
          <cell r="AD53">
            <v>40422</v>
          </cell>
          <cell r="AE53">
            <v>515000</v>
          </cell>
          <cell r="AF53">
            <v>0</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W54" t="str">
            <v/>
          </cell>
          <cell r="X54">
            <v>0</v>
          </cell>
          <cell r="Y54">
            <v>0</v>
          </cell>
          <cell r="Z54">
            <v>0</v>
          </cell>
          <cell r="AA54">
            <v>0</v>
          </cell>
          <cell r="AC54">
            <v>7</v>
          </cell>
          <cell r="AD54">
            <v>40451</v>
          </cell>
          <cell r="AE54">
            <v>11500011</v>
          </cell>
          <cell r="AF54" t="str">
            <v>SUPERINTENDENCIA FINANCIERA</v>
          </cell>
        </row>
        <row r="55">
          <cell r="A55">
            <v>999</v>
          </cell>
          <cell r="B55">
            <v>5</v>
          </cell>
          <cell r="C55">
            <v>0</v>
          </cell>
          <cell r="D55">
            <v>0</v>
          </cell>
          <cell r="E55">
            <v>19</v>
          </cell>
          <cell r="F55">
            <v>4.5</v>
          </cell>
          <cell r="G55">
            <v>2</v>
          </cell>
          <cell r="H55">
            <v>1</v>
          </cell>
          <cell r="I55">
            <v>2</v>
          </cell>
          <cell r="J55" t="str">
            <v>Programa de Seguridad y Convivencia Ciudadana</v>
          </cell>
          <cell r="K55" t="str">
            <v>BID reconstrucción del original año 2000 (no están en uso)</v>
          </cell>
          <cell r="L55">
            <v>3</v>
          </cell>
          <cell r="M55">
            <v>36691</v>
          </cell>
          <cell r="N55">
            <v>0</v>
          </cell>
          <cell r="O55">
            <v>0</v>
          </cell>
          <cell r="P55">
            <v>0</v>
          </cell>
          <cell r="Q55">
            <v>1</v>
          </cell>
          <cell r="W55" t="str">
            <v/>
          </cell>
          <cell r="X55">
            <v>0</v>
          </cell>
          <cell r="Y55">
            <v>0</v>
          </cell>
          <cell r="Z55">
            <v>0</v>
          </cell>
          <cell r="AA55">
            <v>0</v>
          </cell>
          <cell r="AC55">
            <v>7</v>
          </cell>
          <cell r="AD55">
            <v>40451</v>
          </cell>
          <cell r="AE55">
            <v>15553763</v>
          </cell>
          <cell r="AF55" t="str">
            <v>FITCH RATINGS DE COLOMBIA S.A. SOCIEDAD CALIFICADORA DE VALORES</v>
          </cell>
        </row>
        <row r="56">
          <cell r="W56" t="str">
            <v/>
          </cell>
          <cell r="X56">
            <v>0</v>
          </cell>
          <cell r="Y56">
            <v>0</v>
          </cell>
          <cell r="Z56">
            <v>0</v>
          </cell>
          <cell r="AA56">
            <v>0</v>
          </cell>
          <cell r="AC56">
            <v>7</v>
          </cell>
          <cell r="AD56">
            <v>40452</v>
          </cell>
          <cell r="AE56">
            <v>3532165</v>
          </cell>
          <cell r="AF56">
            <v>0</v>
          </cell>
        </row>
        <row r="57">
          <cell r="W57" t="str">
            <v/>
          </cell>
          <cell r="X57">
            <v>0</v>
          </cell>
          <cell r="Y57">
            <v>0</v>
          </cell>
          <cell r="Z57">
            <v>0</v>
          </cell>
          <cell r="AA57">
            <v>0</v>
          </cell>
          <cell r="AC57">
            <v>7</v>
          </cell>
          <cell r="AD57">
            <v>40452</v>
          </cell>
          <cell r="AE57">
            <v>515000</v>
          </cell>
          <cell r="AF57">
            <v>0</v>
          </cell>
        </row>
        <row r="58">
          <cell r="W58" t="str">
            <v/>
          </cell>
          <cell r="X58">
            <v>0</v>
          </cell>
          <cell r="Y58">
            <v>0</v>
          </cell>
          <cell r="Z58">
            <v>0</v>
          </cell>
          <cell r="AA58">
            <v>0</v>
          </cell>
          <cell r="AC58">
            <v>7</v>
          </cell>
          <cell r="AD58">
            <v>40481</v>
          </cell>
          <cell r="AE58">
            <v>15553763</v>
          </cell>
          <cell r="AF58">
            <v>0</v>
          </cell>
        </row>
        <row r="59">
          <cell r="A59">
            <v>1998</v>
          </cell>
          <cell r="B59">
            <v>0</v>
          </cell>
          <cell r="C59">
            <v>0</v>
          </cell>
          <cell r="D59">
            <v>0</v>
          </cell>
          <cell r="E59">
            <v>0</v>
          </cell>
          <cell r="F59">
            <v>0.06</v>
          </cell>
          <cell r="W59" t="str">
            <v/>
          </cell>
          <cell r="X59">
            <v>0</v>
          </cell>
          <cell r="Y59">
            <v>0</v>
          </cell>
          <cell r="Z59">
            <v>0</v>
          </cell>
          <cell r="AA59">
            <v>0</v>
          </cell>
          <cell r="AC59">
            <v>7</v>
          </cell>
          <cell r="AD59">
            <v>40481</v>
          </cell>
          <cell r="AE59">
            <v>18067597</v>
          </cell>
          <cell r="AF59">
            <v>0</v>
          </cell>
        </row>
        <row r="60">
          <cell r="A60">
            <v>1999</v>
          </cell>
          <cell r="B60">
            <v>0.0553</v>
          </cell>
          <cell r="C60">
            <v>0.21506896395198782</v>
          </cell>
          <cell r="D60">
            <v>0.0923</v>
          </cell>
          <cell r="E60">
            <v>0.2192</v>
          </cell>
          <cell r="F60">
            <v>0.06</v>
          </cell>
          <cell r="W60" t="str">
            <v/>
          </cell>
          <cell r="X60">
            <v>0</v>
          </cell>
          <cell r="Y60">
            <v>0</v>
          </cell>
          <cell r="Z60">
            <v>0</v>
          </cell>
          <cell r="AA60">
            <v>0</v>
          </cell>
          <cell r="AC60">
            <v>7</v>
          </cell>
          <cell r="AD60">
            <v>40481</v>
          </cell>
          <cell r="AE60">
            <v>923232</v>
          </cell>
          <cell r="AF60">
            <v>0</v>
          </cell>
        </row>
        <row r="61">
          <cell r="A61">
            <v>2000</v>
          </cell>
          <cell r="B61">
            <v>0.065</v>
          </cell>
          <cell r="C61">
            <v>0.1896764277365952</v>
          </cell>
          <cell r="D61">
            <v>0.0875</v>
          </cell>
          <cell r="E61">
            <v>0.1335</v>
          </cell>
          <cell r="F61">
            <v>0.06</v>
          </cell>
          <cell r="W61" t="str">
            <v/>
          </cell>
          <cell r="X61">
            <v>0</v>
          </cell>
          <cell r="Y61">
            <v>0</v>
          </cell>
          <cell r="Z61">
            <v>0</v>
          </cell>
          <cell r="AA61">
            <v>0</v>
          </cell>
          <cell r="AC61">
            <v>7</v>
          </cell>
          <cell r="AD61">
            <v>40483</v>
          </cell>
          <cell r="AE61">
            <v>3418225</v>
          </cell>
          <cell r="AF61">
            <v>0</v>
          </cell>
        </row>
        <row r="62">
          <cell r="A62">
            <v>2001</v>
          </cell>
          <cell r="B62">
            <v>0.0327</v>
          </cell>
          <cell r="C62">
            <v>0.027812917754510558</v>
          </cell>
          <cell r="D62">
            <v>0.0765</v>
          </cell>
          <cell r="E62">
            <v>0.115</v>
          </cell>
          <cell r="F62">
            <v>0.06</v>
          </cell>
          <cell r="W62" t="str">
            <v/>
          </cell>
          <cell r="X62">
            <v>0</v>
          </cell>
          <cell r="Y62">
            <v>0</v>
          </cell>
          <cell r="Z62">
            <v>0</v>
          </cell>
          <cell r="AA62">
            <v>0</v>
          </cell>
          <cell r="AC62">
            <v>7</v>
          </cell>
          <cell r="AD62">
            <v>40483</v>
          </cell>
          <cell r="AE62">
            <v>515000</v>
          </cell>
          <cell r="AF62">
            <v>0</v>
          </cell>
        </row>
        <row r="63">
          <cell r="A63">
            <v>2002</v>
          </cell>
          <cell r="B63">
            <v>0.0138</v>
          </cell>
          <cell r="C63">
            <v>0.2503557119039099</v>
          </cell>
          <cell r="D63">
            <v>0.0699</v>
          </cell>
          <cell r="E63">
            <v>0.077</v>
          </cell>
          <cell r="F63">
            <v>0.06</v>
          </cell>
          <cell r="W63" t="str">
            <v/>
          </cell>
          <cell r="X63">
            <v>0</v>
          </cell>
          <cell r="Y63">
            <v>0</v>
          </cell>
          <cell r="Z63">
            <v>0</v>
          </cell>
          <cell r="AA63">
            <v>0</v>
          </cell>
          <cell r="AC63">
            <v>7</v>
          </cell>
          <cell r="AD63">
            <v>40513</v>
          </cell>
          <cell r="AE63">
            <v>515000</v>
          </cell>
          <cell r="AF63">
            <v>0</v>
          </cell>
        </row>
        <row r="64">
          <cell r="A64">
            <v>2003</v>
          </cell>
          <cell r="B64">
            <v>0.0122</v>
          </cell>
          <cell r="C64">
            <v>-0.03022211052119006</v>
          </cell>
          <cell r="D64">
            <v>0.0649</v>
          </cell>
          <cell r="E64">
            <v>0.0792</v>
          </cell>
          <cell r="F64">
            <v>0.06</v>
          </cell>
          <cell r="W64" t="str">
            <v/>
          </cell>
          <cell r="X64">
            <v>0</v>
          </cell>
          <cell r="Y64">
            <v>0</v>
          </cell>
          <cell r="Z64">
            <v>0</v>
          </cell>
          <cell r="AA64">
            <v>0</v>
          </cell>
          <cell r="AC64">
            <v>7</v>
          </cell>
          <cell r="AD64">
            <v>40513</v>
          </cell>
          <cell r="AE64">
            <v>3532165</v>
          </cell>
          <cell r="AF64" t="str">
            <v>DECEVAL - Bonos 2006</v>
          </cell>
        </row>
        <row r="65">
          <cell r="A65">
            <v>2004</v>
          </cell>
          <cell r="B65">
            <v>0.0278063</v>
          </cell>
          <cell r="C65">
            <v>-0.13982384340996543</v>
          </cell>
          <cell r="D65">
            <v>0.05497975152721524</v>
          </cell>
          <cell r="E65">
            <v>0.0771</v>
          </cell>
          <cell r="F65">
            <v>0.06</v>
          </cell>
          <cell r="W65" t="str">
            <v/>
          </cell>
          <cell r="X65">
            <v>0</v>
          </cell>
          <cell r="Y65">
            <v>0</v>
          </cell>
          <cell r="Z65">
            <v>0</v>
          </cell>
          <cell r="AA65">
            <v>0</v>
          </cell>
          <cell r="AC65">
            <v>7</v>
          </cell>
          <cell r="AD65">
            <v>40892</v>
          </cell>
          <cell r="AE65">
            <v>110904515.35</v>
          </cell>
          <cell r="AF65" t="str">
            <v>gtos fin bonos</v>
          </cell>
        </row>
        <row r="66">
          <cell r="A66">
            <v>2005</v>
          </cell>
          <cell r="B66">
            <v>0.047</v>
          </cell>
          <cell r="C66">
            <v>-0.044159430902814156</v>
          </cell>
          <cell r="D66">
            <v>0.048536109303839</v>
          </cell>
          <cell r="E66">
            <v>0.0631</v>
          </cell>
          <cell r="F66">
            <v>0.06</v>
          </cell>
          <cell r="W66" t="str">
            <v/>
          </cell>
          <cell r="X66">
            <v>0</v>
          </cell>
          <cell r="Y66">
            <v>0</v>
          </cell>
          <cell r="Z66">
            <v>0</v>
          </cell>
          <cell r="AA66">
            <v>0</v>
          </cell>
          <cell r="AC66">
            <v>7</v>
          </cell>
          <cell r="AD66">
            <v>41258</v>
          </cell>
          <cell r="AE66">
            <v>127540192.65249997</v>
          </cell>
          <cell r="AF66" t="str">
            <v>gtos fin bonos</v>
          </cell>
        </row>
        <row r="67">
          <cell r="A67">
            <v>2006</v>
          </cell>
          <cell r="B67">
            <v>0.0537</v>
          </cell>
          <cell r="C67">
            <v>-0.019888627190025376</v>
          </cell>
          <cell r="D67">
            <v>0.0448</v>
          </cell>
          <cell r="E67">
            <v>0.0675</v>
          </cell>
          <cell r="F67">
            <v>0.06</v>
          </cell>
          <cell r="W67" t="str">
            <v/>
          </cell>
          <cell r="X67">
            <v>0</v>
          </cell>
          <cell r="Y67">
            <v>0</v>
          </cell>
          <cell r="Z67">
            <v>0</v>
          </cell>
          <cell r="AA67">
            <v>0</v>
          </cell>
          <cell r="AC67">
            <v>7</v>
          </cell>
          <cell r="AD67">
            <v>41623</v>
          </cell>
          <cell r="AE67">
            <v>146671221.55037495</v>
          </cell>
          <cell r="AF67" t="str">
            <v>gtos fin bonos</v>
          </cell>
        </row>
        <row r="68">
          <cell r="A68">
            <v>2007</v>
          </cell>
          <cell r="B68">
            <v>0.0459625</v>
          </cell>
          <cell r="C68">
            <v>-0.10006744714778959</v>
          </cell>
          <cell r="D68">
            <v>0.0569</v>
          </cell>
          <cell r="E68">
            <v>0.0898</v>
          </cell>
          <cell r="F68">
            <v>0.06</v>
          </cell>
          <cell r="W68" t="str">
            <v/>
          </cell>
          <cell r="X68">
            <v>0</v>
          </cell>
          <cell r="Y68">
            <v>0</v>
          </cell>
          <cell r="Z68">
            <v>0</v>
          </cell>
          <cell r="AA68">
            <v>0</v>
          </cell>
          <cell r="AC68">
            <v>7</v>
          </cell>
          <cell r="AD68">
            <v>41988</v>
          </cell>
          <cell r="AE68">
            <v>168671904.7829312</v>
          </cell>
          <cell r="AF68" t="str">
            <v>gtos fin bonos</v>
          </cell>
        </row>
        <row r="69">
          <cell r="A69">
            <v>2008</v>
          </cell>
          <cell r="B69">
            <v>0.0175</v>
          </cell>
          <cell r="C69">
            <v>0.11357680319243979</v>
          </cell>
          <cell r="D69">
            <v>0.0767</v>
          </cell>
          <cell r="E69">
            <v>0.1033</v>
          </cell>
          <cell r="F69">
            <v>0.06</v>
          </cell>
          <cell r="AC69">
            <v>7</v>
          </cell>
          <cell r="AD69">
            <v>42353</v>
          </cell>
          <cell r="AE69">
            <v>193972690.50037086</v>
          </cell>
          <cell r="AF69" t="str">
            <v>gtos fin bonos</v>
          </cell>
        </row>
        <row r="70">
          <cell r="A70">
            <v>2009</v>
          </cell>
          <cell r="B70">
            <v>0.004297</v>
          </cell>
          <cell r="C70">
            <v>-0.08885758984484693</v>
          </cell>
          <cell r="D70">
            <v>0.02</v>
          </cell>
          <cell r="E70">
            <v>0.0411</v>
          </cell>
          <cell r="F70">
            <v>0.06</v>
          </cell>
          <cell r="AC70">
            <v>7</v>
          </cell>
          <cell r="AD70">
            <v>42719</v>
          </cell>
          <cell r="AE70">
            <v>223068594.07542646</v>
          </cell>
          <cell r="AF70" t="str">
            <v>gtos fin bonos</v>
          </cell>
        </row>
        <row r="71">
          <cell r="A71">
            <v>2010</v>
          </cell>
          <cell r="B71">
            <v>0.004566</v>
          </cell>
          <cell r="C71">
            <v>-0.06371592237664059</v>
          </cell>
          <cell r="D71">
            <v>0.0317</v>
          </cell>
          <cell r="E71">
            <v>0.0347</v>
          </cell>
          <cell r="F71">
            <v>0.06</v>
          </cell>
          <cell r="AC71">
            <v>44</v>
          </cell>
          <cell r="AD71">
            <v>40892</v>
          </cell>
          <cell r="AE71">
            <v>57613108.24999999</v>
          </cell>
          <cell r="AF71" t="str">
            <v>operaciones conexas deuda int</v>
          </cell>
        </row>
        <row r="72">
          <cell r="A72">
            <v>2011</v>
          </cell>
          <cell r="B72">
            <v>0.009019752499999999</v>
          </cell>
          <cell r="C72">
            <v>-0.006944849722789526</v>
          </cell>
          <cell r="D72">
            <v>0.04182</v>
          </cell>
          <cell r="E72">
            <v>0.06390494285714285</v>
          </cell>
          <cell r="F72">
            <v>0.0761</v>
          </cell>
          <cell r="AC72">
            <v>44</v>
          </cell>
          <cell r="AD72">
            <v>41258</v>
          </cell>
          <cell r="AE72">
            <v>66255074.48749999</v>
          </cell>
          <cell r="AF72" t="str">
            <v>operaciones conexas deuda int</v>
          </cell>
        </row>
        <row r="73">
          <cell r="A73">
            <v>2012</v>
          </cell>
          <cell r="B73">
            <v>0.0116143</v>
          </cell>
          <cell r="C73">
            <v>-0.024952562285254443</v>
          </cell>
          <cell r="D73">
            <v>0.038820400000000005</v>
          </cell>
          <cell r="E73">
            <v>0.0838457</v>
          </cell>
          <cell r="F73">
            <v>0.055685000000000005</v>
          </cell>
          <cell r="AC73">
            <v>44</v>
          </cell>
          <cell r="AD73">
            <v>41623</v>
          </cell>
          <cell r="AE73">
            <v>76193335.66062498</v>
          </cell>
          <cell r="AF73" t="str">
            <v>operaciones conexas deuda int</v>
          </cell>
        </row>
        <row r="74">
          <cell r="A74">
            <v>2013</v>
          </cell>
          <cell r="B74">
            <v>0.00435058333333333</v>
          </cell>
          <cell r="C74">
            <v>0.08969421398799927</v>
          </cell>
          <cell r="D74">
            <v>0.0194</v>
          </cell>
          <cell r="E74">
            <v>0.0407</v>
          </cell>
          <cell r="F74">
            <v>0.035</v>
          </cell>
          <cell r="AC74">
            <v>44</v>
          </cell>
          <cell r="AD74">
            <v>41988</v>
          </cell>
          <cell r="AE74">
            <v>87622336.00971872</v>
          </cell>
          <cell r="AF74" t="str">
            <v>operaciones conexas deuda int</v>
          </cell>
        </row>
        <row r="75">
          <cell r="A75">
            <v>2014</v>
          </cell>
          <cell r="B75">
            <v>0.010301725</v>
          </cell>
          <cell r="C75">
            <v>0.04771831959039652</v>
          </cell>
          <cell r="D75">
            <v>0.047729999999999995</v>
          </cell>
          <cell r="E75">
            <v>0.07573160000000001</v>
          </cell>
          <cell r="F75">
            <v>0.055685000000000005</v>
          </cell>
          <cell r="AC75">
            <v>44</v>
          </cell>
          <cell r="AD75">
            <v>42353</v>
          </cell>
          <cell r="AE75">
            <v>100765686.41117652</v>
          </cell>
          <cell r="AF75" t="str">
            <v>operaciones conexas deuda int</v>
          </cell>
        </row>
        <row r="76">
          <cell r="A76">
            <v>2015</v>
          </cell>
          <cell r="B76">
            <v>0.0132053</v>
          </cell>
          <cell r="C76">
            <v>0.01120809889571639</v>
          </cell>
          <cell r="D76">
            <v>0.047729999999999995</v>
          </cell>
          <cell r="E76">
            <v>0.08308864810600003</v>
          </cell>
          <cell r="F76">
            <v>0.055685000000000005</v>
          </cell>
          <cell r="AC76">
            <v>44</v>
          </cell>
          <cell r="AD76">
            <v>42719</v>
          </cell>
          <cell r="AE76">
            <v>115880539.37285298</v>
          </cell>
          <cell r="AF76" t="str">
            <v>operaciones conexas deuda int</v>
          </cell>
        </row>
        <row r="77">
          <cell r="A77">
            <v>2016</v>
          </cell>
          <cell r="B77">
            <v>0.02108075</v>
          </cell>
          <cell r="C77">
            <v>0.009440150468442488</v>
          </cell>
          <cell r="D77">
            <v>0.047729999999999995</v>
          </cell>
          <cell r="E77">
            <v>0.08308864810600003</v>
          </cell>
          <cell r="F77">
            <v>0.055685000000000005</v>
          </cell>
          <cell r="AC77">
            <v>44</v>
          </cell>
          <cell r="AD77">
            <v>43084</v>
          </cell>
          <cell r="AE77">
            <v>133262620.27878092</v>
          </cell>
          <cell r="AF77" t="str">
            <v>operaciones conexas deuda int</v>
          </cell>
        </row>
        <row r="78">
          <cell r="A78">
            <v>2017</v>
          </cell>
          <cell r="B78">
            <v>0.03937725</v>
          </cell>
          <cell r="C78">
            <v>0.007859409763901537</v>
          </cell>
          <cell r="D78">
            <v>0.047729999999999995</v>
          </cell>
          <cell r="E78">
            <v>0.08308864810600003</v>
          </cell>
          <cell r="F78">
            <v>0.055685000000000005</v>
          </cell>
          <cell r="AC78">
            <v>44</v>
          </cell>
          <cell r="AD78">
            <v>43449</v>
          </cell>
          <cell r="AE78">
            <v>153252013.32059804</v>
          </cell>
          <cell r="AF78" t="str">
            <v>operaciones conexas deuda int</v>
          </cell>
        </row>
        <row r="79">
          <cell r="A79">
            <v>2018</v>
          </cell>
          <cell r="B79">
            <v>0.03937725</v>
          </cell>
          <cell r="C79">
            <v>0.0076228296708182874</v>
          </cell>
          <cell r="D79">
            <v>0.047729999999999995</v>
          </cell>
          <cell r="E79">
            <v>0.08308864810600003</v>
          </cell>
          <cell r="F79">
            <v>0.055685000000000005</v>
          </cell>
          <cell r="AC79">
            <v>44</v>
          </cell>
          <cell r="AD79">
            <v>43814</v>
          </cell>
          <cell r="AE79">
            <v>176239815.31868774</v>
          </cell>
          <cell r="AF79" t="str">
            <v>operaciones conexas deuda int</v>
          </cell>
        </row>
        <row r="80">
          <cell r="A80">
            <v>2019</v>
          </cell>
          <cell r="B80">
            <v>0.03937725</v>
          </cell>
          <cell r="C80">
            <v>0.009887793940929424</v>
          </cell>
          <cell r="D80">
            <v>0.047729999999999995</v>
          </cell>
          <cell r="E80">
            <v>0.08308864810600003</v>
          </cell>
          <cell r="F80">
            <v>0.055685000000000005</v>
          </cell>
          <cell r="AC80">
            <v>44</v>
          </cell>
          <cell r="AD80">
            <v>44180</v>
          </cell>
          <cell r="AE80">
            <v>202675787.61649087</v>
          </cell>
          <cell r="AF80" t="str">
            <v>operaciones conexas deuda int</v>
          </cell>
        </row>
        <row r="81">
          <cell r="A81">
            <v>2020</v>
          </cell>
          <cell r="B81">
            <v>0.03937725</v>
          </cell>
          <cell r="C81">
            <v>0.009888892548514994</v>
          </cell>
          <cell r="D81">
            <v>0.047729999999999995</v>
          </cell>
          <cell r="E81">
            <v>0.08308864810600003</v>
          </cell>
          <cell r="F81">
            <v>0.055685000000000005</v>
          </cell>
          <cell r="AC81">
            <v>44</v>
          </cell>
          <cell r="AD81">
            <v>44545</v>
          </cell>
          <cell r="AE81">
            <v>233077155.75896448</v>
          </cell>
          <cell r="AF81" t="str">
            <v>operaciones conexas deuda int</v>
          </cell>
        </row>
        <row r="82">
          <cell r="A82">
            <v>2021</v>
          </cell>
          <cell r="B82">
            <v>0.03937725</v>
          </cell>
          <cell r="C82">
            <v>0.009889980519337538</v>
          </cell>
          <cell r="D82">
            <v>0.047729999999999995</v>
          </cell>
          <cell r="E82">
            <v>0.08308864810600003</v>
          </cell>
          <cell r="F82">
            <v>0.055685000000000005</v>
          </cell>
          <cell r="AC82">
            <v>44</v>
          </cell>
          <cell r="AD82">
            <v>44910</v>
          </cell>
          <cell r="AE82">
            <v>268038729.12280914</v>
          </cell>
          <cell r="AF82" t="str">
            <v>operaciones conexas deuda int</v>
          </cell>
        </row>
        <row r="83">
          <cell r="A83">
            <v>2022</v>
          </cell>
          <cell r="B83">
            <v>0.03937725</v>
          </cell>
          <cell r="C83">
            <v>0.009891057954049653</v>
          </cell>
          <cell r="D83">
            <v>0.047729999999999995</v>
          </cell>
          <cell r="E83">
            <v>0.08308864810600003</v>
          </cell>
          <cell r="F83">
            <v>0.055685000000000005</v>
          </cell>
          <cell r="AC83">
            <v>44</v>
          </cell>
          <cell r="AD83">
            <v>45275</v>
          </cell>
          <cell r="AE83">
            <v>308244538.4912305</v>
          </cell>
          <cell r="AF83">
            <v>0</v>
          </cell>
        </row>
        <row r="84">
          <cell r="A84">
            <v>2023</v>
          </cell>
          <cell r="B84">
            <v>0.03937725</v>
          </cell>
          <cell r="C84">
            <v>0.00989212495239733</v>
          </cell>
          <cell r="D84">
            <v>0.047729999999999995</v>
          </cell>
          <cell r="E84">
            <v>0.08308864810600003</v>
          </cell>
          <cell r="F84">
            <v>0.055685000000000005</v>
          </cell>
          <cell r="AC84">
            <v>44</v>
          </cell>
          <cell r="AD84">
            <v>45641</v>
          </cell>
          <cell r="AE84">
            <v>354481219.26491505</v>
          </cell>
          <cell r="AF84">
            <v>0</v>
          </cell>
        </row>
        <row r="85">
          <cell r="A85">
            <v>2024</v>
          </cell>
          <cell r="B85">
            <v>0.03937725</v>
          </cell>
          <cell r="C85">
            <v>0.00989318161322661</v>
          </cell>
          <cell r="D85">
            <v>0.047729999999999995</v>
          </cell>
          <cell r="E85">
            <v>0.08308864810600003</v>
          </cell>
          <cell r="F85">
            <v>0.055685000000000005</v>
          </cell>
          <cell r="AC85">
            <v>45</v>
          </cell>
          <cell r="AD85">
            <v>40892</v>
          </cell>
          <cell r="AE85">
            <v>78874745.25</v>
          </cell>
          <cell r="AF85" t="str">
            <v>operaciones conexas deuda ext</v>
          </cell>
        </row>
        <row r="86">
          <cell r="A86">
            <v>2025</v>
          </cell>
          <cell r="B86">
            <v>0.03937725</v>
          </cell>
          <cell r="C86">
            <v>0.0161209668238842</v>
          </cell>
          <cell r="D86">
            <v>0.047729999999999995</v>
          </cell>
          <cell r="E86">
            <v>0.08019425953999958</v>
          </cell>
          <cell r="F86">
            <v>0.0761</v>
          </cell>
          <cell r="AC86">
            <v>45</v>
          </cell>
          <cell r="AD86">
            <v>41258</v>
          </cell>
          <cell r="AE86">
            <v>90705957.0375</v>
          </cell>
          <cell r="AF86" t="str">
            <v>operaciones conexas deuda ext</v>
          </cell>
        </row>
        <row r="87">
          <cell r="A87">
            <v>2026</v>
          </cell>
          <cell r="B87">
            <v>0.03937725</v>
          </cell>
          <cell r="C87">
            <v>0.0161209668238842</v>
          </cell>
          <cell r="D87">
            <v>0.047729999999999995</v>
          </cell>
          <cell r="E87">
            <v>0.08019425953999958</v>
          </cell>
          <cell r="F87">
            <v>0.0761</v>
          </cell>
          <cell r="AC87">
            <v>45</v>
          </cell>
          <cell r="AD87">
            <v>41623</v>
          </cell>
          <cell r="AE87">
            <v>104311850.59312499</v>
          </cell>
          <cell r="AF87" t="str">
            <v>operaciones conexas deuda ext</v>
          </cell>
        </row>
        <row r="88">
          <cell r="A88">
            <v>2027</v>
          </cell>
          <cell r="B88">
            <v>0.03937725</v>
          </cell>
          <cell r="C88">
            <v>0.0161209668238842</v>
          </cell>
          <cell r="D88">
            <v>0.047729999999999995</v>
          </cell>
          <cell r="E88">
            <v>0.08019425953999958</v>
          </cell>
          <cell r="F88">
            <v>0.0761</v>
          </cell>
          <cell r="AC88">
            <v>45</v>
          </cell>
          <cell r="AD88">
            <v>41988</v>
          </cell>
          <cell r="AE88">
            <v>119958628.18209372</v>
          </cell>
          <cell r="AF88" t="str">
            <v>operaciones conexas deuda ext</v>
          </cell>
        </row>
        <row r="89">
          <cell r="A89">
            <v>2028</v>
          </cell>
          <cell r="B89">
            <v>0.03937725</v>
          </cell>
          <cell r="C89">
            <v>0.0161209668238842</v>
          </cell>
          <cell r="D89">
            <v>0.047729999999999995</v>
          </cell>
          <cell r="E89">
            <v>0.08019425953999958</v>
          </cell>
          <cell r="F89">
            <v>0.0761</v>
          </cell>
          <cell r="AC89">
            <v>45</v>
          </cell>
          <cell r="AD89">
            <v>42353</v>
          </cell>
          <cell r="AE89">
            <v>137952422.40940776</v>
          </cell>
          <cell r="AF89" t="str">
            <v>operaciones conexas deuda ext</v>
          </cell>
        </row>
        <row r="90">
          <cell r="A90">
            <v>2029</v>
          </cell>
          <cell r="B90">
            <v>0.03937725</v>
          </cell>
          <cell r="C90">
            <v>0.0161209668238842</v>
          </cell>
          <cell r="D90">
            <v>0.047729999999999995</v>
          </cell>
          <cell r="E90">
            <v>0.08019425953999958</v>
          </cell>
          <cell r="F90">
            <v>0.0761</v>
          </cell>
          <cell r="AC90">
            <v>45</v>
          </cell>
          <cell r="AD90">
            <v>42719</v>
          </cell>
          <cell r="AE90">
            <v>158645285.77081892</v>
          </cell>
          <cell r="AF90" t="str">
            <v>operaciones conexas deuda ext</v>
          </cell>
        </row>
        <row r="91">
          <cell r="A91">
            <v>2030</v>
          </cell>
          <cell r="B91">
            <v>0.03937725</v>
          </cell>
          <cell r="C91">
            <v>0.0161209668238842</v>
          </cell>
          <cell r="D91">
            <v>0.047729999999999995</v>
          </cell>
          <cell r="E91">
            <v>0.08019425953999958</v>
          </cell>
          <cell r="F91">
            <v>0.0761</v>
          </cell>
          <cell r="AC91">
            <v>45</v>
          </cell>
          <cell r="AD91">
            <v>43084</v>
          </cell>
          <cell r="AE91">
            <v>182442078.63644174</v>
          </cell>
          <cell r="AF91" t="str">
            <v>operaciones conexas deuda ext</v>
          </cell>
        </row>
        <row r="92">
          <cell r="A92">
            <v>2031</v>
          </cell>
          <cell r="B92">
            <v>0.03937725</v>
          </cell>
          <cell r="C92">
            <v>0.0161209668238842</v>
          </cell>
          <cell r="D92">
            <v>0.047729999999999995</v>
          </cell>
          <cell r="E92">
            <v>0.08019425953999958</v>
          </cell>
          <cell r="F92">
            <v>0.0761</v>
          </cell>
          <cell r="AC92">
            <v>45</v>
          </cell>
          <cell r="AD92">
            <v>43449</v>
          </cell>
          <cell r="AE92">
            <v>209808390.43190798</v>
          </cell>
          <cell r="AF92" t="str">
            <v>operaciones conexas deuda ext</v>
          </cell>
        </row>
        <row r="93">
          <cell r="A93">
            <v>2032</v>
          </cell>
          <cell r="B93">
            <v>0.0214785</v>
          </cell>
          <cell r="C93">
            <v>0.0161209668238842</v>
          </cell>
          <cell r="D93">
            <v>0.03</v>
          </cell>
          <cell r="E93">
            <v>0.062402640000000176</v>
          </cell>
          <cell r="F93">
            <v>0.0761</v>
          </cell>
          <cell r="AC93">
            <v>45</v>
          </cell>
          <cell r="AD93">
            <v>43814</v>
          </cell>
          <cell r="AE93">
            <v>241279648.99669415</v>
          </cell>
          <cell r="AF93" t="str">
            <v>operaciones conexas deuda ext</v>
          </cell>
        </row>
        <row r="94">
          <cell r="A94">
            <v>2033</v>
          </cell>
          <cell r="B94">
            <v>0.0214785</v>
          </cell>
          <cell r="C94">
            <v>0.0161209668238842</v>
          </cell>
          <cell r="D94">
            <v>0.04</v>
          </cell>
          <cell r="E94">
            <v>0.062402640000000176</v>
          </cell>
          <cell r="F94">
            <v>0.0761</v>
          </cell>
          <cell r="AC94">
            <v>45</v>
          </cell>
          <cell r="AD94">
            <v>44180</v>
          </cell>
          <cell r="AE94">
            <v>277471596.34619826</v>
          </cell>
          <cell r="AF94" t="str">
            <v>operaciones conexas deuda ext</v>
          </cell>
        </row>
        <row r="95">
          <cell r="A95">
            <v>2034</v>
          </cell>
          <cell r="B95">
            <v>0.0214785</v>
          </cell>
          <cell r="C95">
            <v>0.0161209668238842</v>
          </cell>
          <cell r="D95">
            <v>0.04</v>
          </cell>
          <cell r="E95">
            <v>0.062402640000000176</v>
          </cell>
          <cell r="F95">
            <v>0.0761</v>
          </cell>
          <cell r="AC95">
            <v>45</v>
          </cell>
          <cell r="AD95">
            <v>44545</v>
          </cell>
          <cell r="AE95">
            <v>319092335.79812795</v>
          </cell>
          <cell r="AF95" t="str">
            <v>operaciones conexas deuda ext</v>
          </cell>
        </row>
        <row r="96">
          <cell r="A96">
            <v>2035</v>
          </cell>
          <cell r="B96">
            <v>0.0214785</v>
          </cell>
          <cell r="C96">
            <v>0.0161209668238842</v>
          </cell>
          <cell r="D96">
            <v>0.04</v>
          </cell>
          <cell r="E96">
            <v>0.062402640000000176</v>
          </cell>
          <cell r="F96">
            <v>0.0761</v>
          </cell>
          <cell r="AC96">
            <v>45</v>
          </cell>
          <cell r="AD96">
            <v>44910</v>
          </cell>
          <cell r="AE96">
            <v>366956186.1678471</v>
          </cell>
          <cell r="AF96" t="str">
            <v>operaciones conexas deuda ext</v>
          </cell>
        </row>
        <row r="97">
          <cell r="A97">
            <v>2036</v>
          </cell>
          <cell r="B97">
            <v>0.04</v>
          </cell>
          <cell r="C97">
            <v>0.0161209668238842</v>
          </cell>
          <cell r="D97">
            <v>0.04</v>
          </cell>
          <cell r="E97">
            <v>0.062402640000000176</v>
          </cell>
          <cell r="F97">
            <v>0.0761</v>
          </cell>
          <cell r="AC97">
            <v>45</v>
          </cell>
          <cell r="AD97">
            <v>45275</v>
          </cell>
          <cell r="AE97">
            <v>421999614.09302413</v>
          </cell>
          <cell r="AF97">
            <v>0</v>
          </cell>
        </row>
        <row r="98">
          <cell r="A98">
            <v>2037</v>
          </cell>
          <cell r="B98">
            <v>0.04</v>
          </cell>
          <cell r="C98">
            <v>0.0161209668238842</v>
          </cell>
          <cell r="D98">
            <v>0.04</v>
          </cell>
          <cell r="E98">
            <v>0.062402640000000176</v>
          </cell>
          <cell r="F98">
            <v>0.0761</v>
          </cell>
          <cell r="AC98">
            <v>45</v>
          </cell>
          <cell r="AD98">
            <v>45641</v>
          </cell>
          <cell r="AE98">
            <v>485299556.2069777</v>
          </cell>
          <cell r="AF98">
            <v>0</v>
          </cell>
        </row>
        <row r="99">
          <cell r="A99">
            <v>2038</v>
          </cell>
          <cell r="B99">
            <v>0.04</v>
          </cell>
          <cell r="C99">
            <v>0.0161209668238842</v>
          </cell>
          <cell r="D99">
            <v>0.04</v>
          </cell>
          <cell r="E99">
            <v>0.062402640000000176</v>
          </cell>
          <cell r="F99">
            <v>0.0761</v>
          </cell>
          <cell r="AC99">
            <v>55</v>
          </cell>
          <cell r="AD99">
            <v>41958</v>
          </cell>
          <cell r="AE99">
            <v>220095000</v>
          </cell>
          <cell r="AF99" t="str">
            <v>costos anuales recurrentes emision bono 2014.</v>
          </cell>
        </row>
        <row r="100">
          <cell r="A100">
            <v>2039</v>
          </cell>
          <cell r="B100">
            <v>0.04</v>
          </cell>
          <cell r="C100">
            <v>0.0161209668238842</v>
          </cell>
          <cell r="D100">
            <v>0.04</v>
          </cell>
          <cell r="E100">
            <v>0.062402640000000176</v>
          </cell>
          <cell r="F100">
            <v>0.0761</v>
          </cell>
          <cell r="AC100">
            <v>55</v>
          </cell>
          <cell r="AD100">
            <v>42323</v>
          </cell>
          <cell r="AE100">
            <v>226697850</v>
          </cell>
          <cell r="AF100" t="str">
            <v>costos anuales recurrentes emision bono 2014.</v>
          </cell>
        </row>
        <row r="101">
          <cell r="A101">
            <v>2040</v>
          </cell>
          <cell r="B101">
            <v>0.04</v>
          </cell>
          <cell r="C101">
            <v>0.0161209668238842</v>
          </cell>
          <cell r="D101">
            <v>0.04</v>
          </cell>
          <cell r="E101">
            <v>0.062402640000000176</v>
          </cell>
          <cell r="F101">
            <v>0.0761</v>
          </cell>
          <cell r="AC101">
            <v>55</v>
          </cell>
          <cell r="AD101">
            <v>42689</v>
          </cell>
          <cell r="AE101">
            <v>233498785.5</v>
          </cell>
          <cell r="AF101" t="str">
            <v>costos anuales recurrentes emision bono 2014.</v>
          </cell>
        </row>
        <row r="102">
          <cell r="A102">
            <v>2041</v>
          </cell>
          <cell r="B102">
            <v>0.04</v>
          </cell>
          <cell r="C102">
            <v>0.0161209668238842</v>
          </cell>
          <cell r="D102">
            <v>0.04</v>
          </cell>
          <cell r="E102">
            <v>0.062402640000000176</v>
          </cell>
          <cell r="F102">
            <v>0.0761</v>
          </cell>
          <cell r="AC102">
            <v>55</v>
          </cell>
          <cell r="AD102">
            <v>43054</v>
          </cell>
          <cell r="AE102">
            <v>240503749.065</v>
          </cell>
          <cell r="AF102" t="str">
            <v>costos anuales recurrentes emision bono 2014.</v>
          </cell>
        </row>
        <row r="103">
          <cell r="A103">
            <v>2042</v>
          </cell>
          <cell r="B103">
            <v>0.04</v>
          </cell>
          <cell r="C103">
            <v>0.0161209668238842</v>
          </cell>
          <cell r="D103">
            <v>0.04</v>
          </cell>
          <cell r="E103">
            <v>0.062402640000000176</v>
          </cell>
          <cell r="F103">
            <v>0.0761</v>
          </cell>
          <cell r="AC103">
            <v>55</v>
          </cell>
          <cell r="AD103">
            <v>43419</v>
          </cell>
          <cell r="AE103">
            <v>247718861.53695</v>
          </cell>
          <cell r="AF103" t="str">
            <v>costos anuales recurrentes emision bono 2014.</v>
          </cell>
        </row>
        <row r="104">
          <cell r="AC104">
            <v>55</v>
          </cell>
          <cell r="AD104">
            <v>43784</v>
          </cell>
          <cell r="AE104">
            <v>255150427.3830585</v>
          </cell>
          <cell r="AF104" t="str">
            <v>costos anuales recurrentes emision bono 2014.</v>
          </cell>
        </row>
        <row r="105">
          <cell r="AC105">
            <v>55</v>
          </cell>
          <cell r="AD105">
            <v>44150</v>
          </cell>
          <cell r="AE105">
            <v>262804940.20455024</v>
          </cell>
          <cell r="AF105" t="str">
            <v>costos anuales recurrentes emision bono 2014.</v>
          </cell>
        </row>
        <row r="106">
          <cell r="AC106">
            <v>55</v>
          </cell>
          <cell r="AD106">
            <v>44515</v>
          </cell>
          <cell r="AE106">
            <v>270689088.41068673</v>
          </cell>
          <cell r="AF106" t="str">
            <v>costos anuales recurrentes emision bono 2014.</v>
          </cell>
        </row>
        <row r="107">
          <cell r="AC107">
            <v>55</v>
          </cell>
          <cell r="AD107">
            <v>44880</v>
          </cell>
          <cell r="AE107">
            <v>278809761.06300735</v>
          </cell>
          <cell r="AF107" t="str">
            <v>costos anuales recurrentes emision bono 2014.</v>
          </cell>
        </row>
        <row r="108">
          <cell r="AC108">
            <v>55</v>
          </cell>
          <cell r="AD108">
            <v>45245</v>
          </cell>
          <cell r="AE108">
            <v>287174053.8948976</v>
          </cell>
          <cell r="AF108" t="str">
            <v>costos anuales recurrentes emision bono 2014.</v>
          </cell>
        </row>
        <row r="109">
          <cell r="AC109">
            <v>55</v>
          </cell>
          <cell r="AD109">
            <v>45611</v>
          </cell>
          <cell r="AE109">
            <v>295789275.5117445</v>
          </cell>
          <cell r="AF109" t="str">
            <v>costos anuales recurrentes emision bono 2014.</v>
          </cell>
        </row>
        <row r="110">
          <cell r="AC110">
            <v>55</v>
          </cell>
          <cell r="AD110">
            <v>45976</v>
          </cell>
          <cell r="AE110">
            <v>304662953.77709687</v>
          </cell>
          <cell r="AF110" t="str">
            <v>costos anuales recurrentes emision bono 2014.</v>
          </cell>
        </row>
        <row r="111">
          <cell r="AC111">
            <v>55</v>
          </cell>
          <cell r="AD111">
            <v>46341</v>
          </cell>
          <cell r="AE111">
            <v>313802842.39040977</v>
          </cell>
          <cell r="AF111" t="str">
            <v>costos anuales recurrentes emision bono 2014.</v>
          </cell>
        </row>
        <row r="112">
          <cell r="AC112">
            <v>55</v>
          </cell>
          <cell r="AD112">
            <v>46706</v>
          </cell>
          <cell r="AE112">
            <v>323216927.6621221</v>
          </cell>
          <cell r="AF112" t="str">
            <v>costos anuales recurrentes emision bono 2014.</v>
          </cell>
        </row>
        <row r="113">
          <cell r="AC113">
            <v>55</v>
          </cell>
          <cell r="AD113">
            <v>47072</v>
          </cell>
          <cell r="AE113">
            <v>332913435.49198574</v>
          </cell>
          <cell r="AF113" t="str">
            <v>costos anuales recurrentes emision bono 2014.</v>
          </cell>
        </row>
        <row r="114">
          <cell r="AC114">
            <v>55</v>
          </cell>
          <cell r="AD114">
            <v>47437</v>
          </cell>
          <cell r="AE114">
            <v>342900838.5567453</v>
          </cell>
          <cell r="AF114" t="str">
            <v>costos anuales recurrentes emision bono 2014.</v>
          </cell>
        </row>
        <row r="115">
          <cell r="AC115">
            <v>55</v>
          </cell>
          <cell r="AD115">
            <v>47802</v>
          </cell>
          <cell r="AE115">
            <v>353187863.71344763</v>
          </cell>
          <cell r="AF115" t="str">
            <v>costos anuales recurrentes emision bono 2014.</v>
          </cell>
        </row>
        <row r="116">
          <cell r="AC116">
            <v>55</v>
          </cell>
          <cell r="AD116">
            <v>48167</v>
          </cell>
          <cell r="AE116">
            <v>363783499.62485105</v>
          </cell>
          <cell r="AF116" t="str">
            <v>costos anuales recurrentes emision bono 2014.</v>
          </cell>
        </row>
        <row r="117">
          <cell r="AC117">
            <v>55</v>
          </cell>
          <cell r="AD117">
            <v>48533</v>
          </cell>
          <cell r="AE117">
            <v>374697004.6135966</v>
          </cell>
          <cell r="AF117" t="str">
            <v>costos anuales recurrentes emision bono 2014.</v>
          </cell>
        </row>
        <row r="118">
          <cell r="AC118">
            <v>55</v>
          </cell>
          <cell r="AD118">
            <v>48898</v>
          </cell>
          <cell r="AE118">
            <v>385937914.7520045</v>
          </cell>
          <cell r="AF118" t="str">
            <v>costos anuales recurrentes emision bono 2014.</v>
          </cell>
        </row>
        <row r="119">
          <cell r="AC119">
            <v>56</v>
          </cell>
          <cell r="AD119">
            <v>41593</v>
          </cell>
          <cell r="AE119">
            <v>13509516667</v>
          </cell>
          <cell r="AF119" t="str">
            <v>Prima por recompra de bonos y gastos emisión.</v>
          </cell>
        </row>
        <row r="120">
          <cell r="AC120">
            <v>32</v>
          </cell>
          <cell r="AD120">
            <v>40685</v>
          </cell>
          <cell r="AE120">
            <v>1250000</v>
          </cell>
          <cell r="AF120" t="str">
            <v>comisión compromiso AFD/2014</v>
          </cell>
        </row>
        <row r="121">
          <cell r="AC121">
            <v>32</v>
          </cell>
          <cell r="AD121">
            <v>40816</v>
          </cell>
          <cell r="AE121">
            <v>271239.7704845438</v>
          </cell>
          <cell r="AF121" t="str">
            <v>comisión compromiso AFD/2014</v>
          </cell>
        </row>
        <row r="122">
          <cell r="AC122">
            <v>32</v>
          </cell>
          <cell r="AD122">
            <v>40999</v>
          </cell>
          <cell r="AE122">
            <v>237892.0500262486</v>
          </cell>
          <cell r="AF122" t="str">
            <v>comisión compromiso AFD/2014</v>
          </cell>
        </row>
        <row r="123">
          <cell r="AC123">
            <v>32</v>
          </cell>
          <cell r="AD123">
            <v>41182</v>
          </cell>
          <cell r="AE123">
            <v>247560.35153936627</v>
          </cell>
          <cell r="AF123" t="str">
            <v>comisión compromiso AFD/2014</v>
          </cell>
        </row>
        <row r="124">
          <cell r="AC124">
            <v>32</v>
          </cell>
          <cell r="AD124">
            <v>41364</v>
          </cell>
          <cell r="AE124">
            <v>246205.87988844956</v>
          </cell>
          <cell r="AF124" t="str">
            <v>comisión compromiso AFD/2014</v>
          </cell>
        </row>
        <row r="125">
          <cell r="AC125">
            <v>32</v>
          </cell>
          <cell r="AD125">
            <v>41547</v>
          </cell>
          <cell r="AE125">
            <v>238199.27016543364</v>
          </cell>
          <cell r="AF125" t="str">
            <v>comisión compromiso AFD/2014</v>
          </cell>
        </row>
        <row r="126">
          <cell r="AC126">
            <v>32</v>
          </cell>
          <cell r="AD126">
            <v>41729</v>
          </cell>
          <cell r="AE126">
            <v>124941.24826380005</v>
          </cell>
          <cell r="AF126" t="str">
            <v>comisión compromiso AFD/2014</v>
          </cell>
        </row>
        <row r="127">
          <cell r="AC127">
            <v>32</v>
          </cell>
          <cell r="AD127">
            <v>41912</v>
          </cell>
          <cell r="AE127">
            <v>87956.72186473059</v>
          </cell>
          <cell r="AF127" t="str">
            <v>comisión compromiso AFD/2014</v>
          </cell>
        </row>
        <row r="128">
          <cell r="AC128">
            <v>32</v>
          </cell>
          <cell r="AD128">
            <v>42094</v>
          </cell>
          <cell r="AE128">
            <v>0</v>
          </cell>
          <cell r="AF128" t="str">
            <v>comisión compromiso AFD/2014</v>
          </cell>
        </row>
        <row r="129">
          <cell r="AC129">
            <v>52</v>
          </cell>
          <cell r="AD129">
            <v>41810</v>
          </cell>
          <cell r="AE129">
            <v>905516667</v>
          </cell>
          <cell r="AF129" t="str">
            <v>Gastos emisión Bonos14</v>
          </cell>
        </row>
        <row r="130">
          <cell r="AC130">
            <v>53</v>
          </cell>
          <cell r="AD130">
            <v>41958</v>
          </cell>
          <cell r="AE130">
            <v>220095000</v>
          </cell>
          <cell r="AF130" t="str">
            <v>costos anuales recurrentes emision bono 2014.</v>
          </cell>
        </row>
        <row r="131">
          <cell r="AC131">
            <v>53</v>
          </cell>
          <cell r="AD131">
            <v>42323</v>
          </cell>
          <cell r="AE131">
            <v>226697850</v>
          </cell>
          <cell r="AF131" t="str">
            <v>costos anuales recurrentes emision bono 2014.</v>
          </cell>
        </row>
        <row r="132">
          <cell r="AC132">
            <v>53</v>
          </cell>
          <cell r="AD132">
            <v>42689</v>
          </cell>
          <cell r="AE132">
            <v>233498785.5</v>
          </cell>
          <cell r="AF132" t="str">
            <v>costos anuales recurrentes emision bono 2014.</v>
          </cell>
        </row>
        <row r="133">
          <cell r="AC133">
            <v>53</v>
          </cell>
          <cell r="AD133">
            <v>43054</v>
          </cell>
          <cell r="AE133">
            <v>240503749.065</v>
          </cell>
          <cell r="AF133" t="str">
            <v>costos anuales recurrentes emision bono 2014.</v>
          </cell>
        </row>
        <row r="134">
          <cell r="AC134">
            <v>53</v>
          </cell>
          <cell r="AD134">
            <v>43419</v>
          </cell>
          <cell r="AE134">
            <v>247718861.53695</v>
          </cell>
          <cell r="AF134" t="str">
            <v>costos anuales recurrentes emision bono 2014.</v>
          </cell>
        </row>
        <row r="135">
          <cell r="AC135">
            <v>53</v>
          </cell>
          <cell r="AD135">
            <v>43784</v>
          </cell>
          <cell r="AE135">
            <v>255150427.3830585</v>
          </cell>
          <cell r="AF135" t="str">
            <v>costos anuales recurrentes emision bono 2014.</v>
          </cell>
        </row>
        <row r="136">
          <cell r="AC136">
            <v>53</v>
          </cell>
          <cell r="AD136">
            <v>44150</v>
          </cell>
          <cell r="AE136">
            <v>262804940.20455024</v>
          </cell>
          <cell r="AF136" t="str">
            <v>costos anuales recurrentes emision bono 2014.</v>
          </cell>
        </row>
        <row r="137">
          <cell r="AC137">
            <v>53</v>
          </cell>
          <cell r="AD137">
            <v>44515</v>
          </cell>
          <cell r="AE137">
            <v>270689088.41068673</v>
          </cell>
          <cell r="AF137" t="str">
            <v>costos anuales recurrentes emision bono 2014.</v>
          </cell>
        </row>
        <row r="138">
          <cell r="AC138">
            <v>53</v>
          </cell>
          <cell r="AD138">
            <v>44880</v>
          </cell>
          <cell r="AE138">
            <v>278809761.06300735</v>
          </cell>
          <cell r="AF138" t="str">
            <v>costos anuales recurrentes emision bono 2014.</v>
          </cell>
        </row>
        <row r="139">
          <cell r="AC139">
            <v>53</v>
          </cell>
          <cell r="AD139">
            <v>45245</v>
          </cell>
          <cell r="AE139">
            <v>287174053.8948976</v>
          </cell>
          <cell r="AF139" t="str">
            <v>costos anuales recurrentes emision bono 2014.</v>
          </cell>
        </row>
        <row r="140">
          <cell r="AC140">
            <v>53</v>
          </cell>
          <cell r="AD140">
            <v>45611</v>
          </cell>
          <cell r="AE140">
            <v>295789275.5117445</v>
          </cell>
          <cell r="AF140" t="str">
            <v>costos anuales recurrentes emision bono 2014.</v>
          </cell>
        </row>
        <row r="141">
          <cell r="AC141">
            <v>53</v>
          </cell>
          <cell r="AD141">
            <v>45976</v>
          </cell>
          <cell r="AE141">
            <v>304662953.77709687</v>
          </cell>
          <cell r="AF141" t="str">
            <v>costos anuales recurrentes emision bono 2014.</v>
          </cell>
        </row>
        <row r="142">
          <cell r="AC142">
            <v>53</v>
          </cell>
          <cell r="AD142">
            <v>46341</v>
          </cell>
          <cell r="AE142">
            <v>313802842.39040977</v>
          </cell>
          <cell r="AF142" t="str">
            <v>costos anuales recurrentes emision bono 2014.</v>
          </cell>
        </row>
        <row r="143">
          <cell r="AC143">
            <v>53</v>
          </cell>
          <cell r="AD143">
            <v>46706</v>
          </cell>
          <cell r="AE143">
            <v>323216927.6621221</v>
          </cell>
          <cell r="AF143" t="str">
            <v>costos anuales recurrentes emision bono 2014.</v>
          </cell>
        </row>
        <row r="144">
          <cell r="AC144">
            <v>53</v>
          </cell>
          <cell r="AD144">
            <v>47072</v>
          </cell>
          <cell r="AE144">
            <v>332913435.49198574</v>
          </cell>
          <cell r="AF144" t="str">
            <v>costos anuales recurrentes emision bono 2014.</v>
          </cell>
        </row>
        <row r="145">
          <cell r="AC145">
            <v>53</v>
          </cell>
          <cell r="AD145">
            <v>47437</v>
          </cell>
          <cell r="AE145">
            <v>342900838.5567453</v>
          </cell>
          <cell r="AF145" t="str">
            <v>costos anuales recurrentes emision bono 2014.</v>
          </cell>
        </row>
        <row r="146">
          <cell r="AC146">
            <v>53</v>
          </cell>
          <cell r="AD146">
            <v>47802</v>
          </cell>
          <cell r="AE146">
            <v>353187863.71344763</v>
          </cell>
          <cell r="AF146" t="str">
            <v>costos anuales recurrentes emision bono 2014.</v>
          </cell>
        </row>
        <row r="147">
          <cell r="AC147">
            <v>53</v>
          </cell>
          <cell r="AD147">
            <v>48167</v>
          </cell>
          <cell r="AE147">
            <v>363783499.62485105</v>
          </cell>
          <cell r="AF147" t="str">
            <v>costos anuales recurrentes emision bono 2014.</v>
          </cell>
        </row>
        <row r="148">
          <cell r="AC148">
            <v>53</v>
          </cell>
          <cell r="AD148">
            <v>48533</v>
          </cell>
          <cell r="AE148">
            <v>374697004.6135966</v>
          </cell>
          <cell r="AF148" t="str">
            <v>costos anuales recurrentes emision bono 2014.</v>
          </cell>
        </row>
        <row r="149">
          <cell r="AC149">
            <v>53</v>
          </cell>
          <cell r="AD149">
            <v>48898</v>
          </cell>
          <cell r="AE149">
            <v>385937914.7520045</v>
          </cell>
          <cell r="AF149" t="str">
            <v>costos anuales recurrentes emision bono 2014.</v>
          </cell>
        </row>
        <row r="150">
          <cell r="AC150">
            <v>0</v>
          </cell>
          <cell r="AD150">
            <v>0</v>
          </cell>
          <cell r="AE150">
            <v>0</v>
          </cell>
          <cell r="AF150">
            <v>0</v>
          </cell>
        </row>
        <row r="151">
          <cell r="AC151">
            <v>0</v>
          </cell>
          <cell r="AD151">
            <v>0</v>
          </cell>
          <cell r="AE151">
            <v>0</v>
          </cell>
          <cell r="AF151">
            <v>0</v>
          </cell>
        </row>
        <row r="152">
          <cell r="AC152">
            <v>0</v>
          </cell>
          <cell r="AD152">
            <v>0</v>
          </cell>
          <cell r="AE152">
            <v>0</v>
          </cell>
          <cell r="AF152">
            <v>0</v>
          </cell>
        </row>
        <row r="153">
          <cell r="AC153">
            <v>0</v>
          </cell>
          <cell r="AD153">
            <v>0</v>
          </cell>
          <cell r="AE153">
            <v>0</v>
          </cell>
          <cell r="AF153">
            <v>0</v>
          </cell>
        </row>
        <row r="154">
          <cell r="AC154">
            <v>0</v>
          </cell>
          <cell r="AD154">
            <v>0</v>
          </cell>
          <cell r="AE154">
            <v>0</v>
          </cell>
          <cell r="AF154">
            <v>0</v>
          </cell>
        </row>
        <row r="155">
          <cell r="AC155">
            <v>0</v>
          </cell>
          <cell r="AD155">
            <v>0</v>
          </cell>
          <cell r="AE155">
            <v>0</v>
          </cell>
          <cell r="AF155">
            <v>0</v>
          </cell>
        </row>
        <row r="156">
          <cell r="AC156">
            <v>0</v>
          </cell>
          <cell r="AD156">
            <v>0</v>
          </cell>
          <cell r="AE156">
            <v>0</v>
          </cell>
          <cell r="AF156">
            <v>0</v>
          </cell>
        </row>
        <row r="157">
          <cell r="AC157">
            <v>0</v>
          </cell>
          <cell r="AD157">
            <v>0</v>
          </cell>
          <cell r="AE157">
            <v>0</v>
          </cell>
          <cell r="AF157">
            <v>0</v>
          </cell>
        </row>
        <row r="158">
          <cell r="AC158">
            <v>0</v>
          </cell>
          <cell r="AD158">
            <v>0</v>
          </cell>
          <cell r="AE158">
            <v>0</v>
          </cell>
          <cell r="AF158">
            <v>0</v>
          </cell>
        </row>
        <row r="159">
          <cell r="AC159">
            <v>0</v>
          </cell>
          <cell r="AD159">
            <v>0</v>
          </cell>
          <cell r="AE159">
            <v>0</v>
          </cell>
          <cell r="AF159">
            <v>0</v>
          </cell>
        </row>
        <row r="160">
          <cell r="AC160">
            <v>0</v>
          </cell>
          <cell r="AD160">
            <v>0</v>
          </cell>
          <cell r="AE160">
            <v>0</v>
          </cell>
          <cell r="AF160">
            <v>0</v>
          </cell>
        </row>
        <row r="161">
          <cell r="AC161">
            <v>0</v>
          </cell>
          <cell r="AD161">
            <v>0</v>
          </cell>
          <cell r="AE161">
            <v>0</v>
          </cell>
          <cell r="AF161">
            <v>0</v>
          </cell>
        </row>
        <row r="162">
          <cell r="AC162">
            <v>0</v>
          </cell>
          <cell r="AD162">
            <v>0</v>
          </cell>
          <cell r="AE162">
            <v>0</v>
          </cell>
          <cell r="AF162">
            <v>0</v>
          </cell>
        </row>
        <row r="163">
          <cell r="AC163">
            <v>0</v>
          </cell>
          <cell r="AD163">
            <v>0</v>
          </cell>
          <cell r="AE163">
            <v>0</v>
          </cell>
          <cell r="AF163">
            <v>0</v>
          </cell>
        </row>
        <row r="164">
          <cell r="AC164">
            <v>0</v>
          </cell>
          <cell r="AD164">
            <v>0</v>
          </cell>
          <cell r="AE164">
            <v>0</v>
          </cell>
          <cell r="AF164">
            <v>0</v>
          </cell>
        </row>
        <row r="165">
          <cell r="AC165">
            <v>0</v>
          </cell>
          <cell r="AD165">
            <v>0</v>
          </cell>
          <cell r="AE165">
            <v>0</v>
          </cell>
          <cell r="AF165">
            <v>0</v>
          </cell>
        </row>
        <row r="166">
          <cell r="AC166">
            <v>0</v>
          </cell>
          <cell r="AD166">
            <v>0</v>
          </cell>
          <cell r="AE166">
            <v>0</v>
          </cell>
          <cell r="AF166">
            <v>0</v>
          </cell>
        </row>
        <row r="167">
          <cell r="AC167">
            <v>0</v>
          </cell>
          <cell r="AD167">
            <v>0</v>
          </cell>
          <cell r="AE167">
            <v>0</v>
          </cell>
          <cell r="AF167">
            <v>0</v>
          </cell>
        </row>
        <row r="168">
          <cell r="AC168">
            <v>0</v>
          </cell>
          <cell r="AD168">
            <v>0</v>
          </cell>
          <cell r="AE168">
            <v>0</v>
          </cell>
          <cell r="AF168">
            <v>0</v>
          </cell>
        </row>
        <row r="169">
          <cell r="AC169">
            <v>0</v>
          </cell>
          <cell r="AD169">
            <v>0</v>
          </cell>
          <cell r="AE169">
            <v>0</v>
          </cell>
          <cell r="AF169">
            <v>0</v>
          </cell>
        </row>
        <row r="170">
          <cell r="AC170">
            <v>0</v>
          </cell>
          <cell r="AD170">
            <v>0</v>
          </cell>
          <cell r="AE170">
            <v>0</v>
          </cell>
          <cell r="AF170">
            <v>0</v>
          </cell>
        </row>
        <row r="171">
          <cell r="AC171">
            <v>0</v>
          </cell>
          <cell r="AD171">
            <v>0</v>
          </cell>
          <cell r="AE171">
            <v>0</v>
          </cell>
          <cell r="AF171">
            <v>0</v>
          </cell>
        </row>
        <row r="172">
          <cell r="AC172">
            <v>0</v>
          </cell>
          <cell r="AD172">
            <v>0</v>
          </cell>
          <cell r="AE172">
            <v>0</v>
          </cell>
          <cell r="AF172">
            <v>0</v>
          </cell>
        </row>
        <row r="173">
          <cell r="AC173">
            <v>0</v>
          </cell>
          <cell r="AD173">
            <v>0</v>
          </cell>
          <cell r="AE173">
            <v>0</v>
          </cell>
          <cell r="AF173">
            <v>0</v>
          </cell>
        </row>
        <row r="174">
          <cell r="AC174">
            <v>0</v>
          </cell>
          <cell r="AD174">
            <v>0</v>
          </cell>
          <cell r="AE174">
            <v>0</v>
          </cell>
          <cell r="AF174">
            <v>0</v>
          </cell>
        </row>
        <row r="175">
          <cell r="AC175">
            <v>0</v>
          </cell>
          <cell r="AD175">
            <v>0</v>
          </cell>
          <cell r="AE175">
            <v>0</v>
          </cell>
          <cell r="AF175">
            <v>0</v>
          </cell>
        </row>
        <row r="176">
          <cell r="AC176">
            <v>0</v>
          </cell>
          <cell r="AD176">
            <v>0</v>
          </cell>
          <cell r="AE176">
            <v>0</v>
          </cell>
          <cell r="AF176">
            <v>0</v>
          </cell>
        </row>
        <row r="177">
          <cell r="AC177">
            <v>0</v>
          </cell>
          <cell r="AD177">
            <v>0</v>
          </cell>
          <cell r="AE177">
            <v>0</v>
          </cell>
          <cell r="AF177">
            <v>0</v>
          </cell>
        </row>
        <row r="178">
          <cell r="AC178">
            <v>0</v>
          </cell>
          <cell r="AD178">
            <v>0</v>
          </cell>
          <cell r="AE178">
            <v>0</v>
          </cell>
          <cell r="AF178">
            <v>0</v>
          </cell>
        </row>
        <row r="179">
          <cell r="AC179">
            <v>0</v>
          </cell>
          <cell r="AD179">
            <v>0</v>
          </cell>
          <cell r="AE179">
            <v>0</v>
          </cell>
          <cell r="AF179">
            <v>0</v>
          </cell>
        </row>
        <row r="180">
          <cell r="AC180">
            <v>0</v>
          </cell>
          <cell r="AD180">
            <v>0</v>
          </cell>
          <cell r="AE180">
            <v>0</v>
          </cell>
          <cell r="AF180">
            <v>0</v>
          </cell>
        </row>
        <row r="181">
          <cell r="AC181">
            <v>0</v>
          </cell>
          <cell r="AD181">
            <v>0</v>
          </cell>
          <cell r="AE181">
            <v>0</v>
          </cell>
          <cell r="AF181">
            <v>0</v>
          </cell>
        </row>
        <row r="182">
          <cell r="AC182">
            <v>0</v>
          </cell>
          <cell r="AD182">
            <v>0</v>
          </cell>
          <cell r="AE182">
            <v>0</v>
          </cell>
          <cell r="AF182">
            <v>0</v>
          </cell>
        </row>
        <row r="183">
          <cell r="AC183">
            <v>0</v>
          </cell>
          <cell r="AD183">
            <v>0</v>
          </cell>
          <cell r="AE183">
            <v>0</v>
          </cell>
          <cell r="AF183">
            <v>0</v>
          </cell>
        </row>
        <row r="184">
          <cell r="AC184">
            <v>0</v>
          </cell>
          <cell r="AD184">
            <v>0</v>
          </cell>
          <cell r="AE184">
            <v>0</v>
          </cell>
          <cell r="AF184">
            <v>0</v>
          </cell>
        </row>
        <row r="185">
          <cell r="AC185">
            <v>0</v>
          </cell>
          <cell r="AD185">
            <v>0</v>
          </cell>
          <cell r="AE185">
            <v>0</v>
          </cell>
          <cell r="AF185">
            <v>0</v>
          </cell>
        </row>
        <row r="186">
          <cell r="AC186">
            <v>0</v>
          </cell>
          <cell r="AD186">
            <v>0</v>
          </cell>
          <cell r="AE186">
            <v>0</v>
          </cell>
          <cell r="AF186">
            <v>0</v>
          </cell>
        </row>
        <row r="187">
          <cell r="AC187">
            <v>0</v>
          </cell>
          <cell r="AD187">
            <v>0</v>
          </cell>
          <cell r="AE187">
            <v>0</v>
          </cell>
          <cell r="AF187">
            <v>0</v>
          </cell>
        </row>
        <row r="188">
          <cell r="AC188">
            <v>0</v>
          </cell>
          <cell r="AD188">
            <v>0</v>
          </cell>
          <cell r="AE188">
            <v>0</v>
          </cell>
          <cell r="AF188">
            <v>0</v>
          </cell>
        </row>
        <row r="189">
          <cell r="AC189">
            <v>0</v>
          </cell>
          <cell r="AD189">
            <v>0</v>
          </cell>
          <cell r="AE189">
            <v>0</v>
          </cell>
          <cell r="AF189">
            <v>0</v>
          </cell>
        </row>
        <row r="190">
          <cell r="AC190">
            <v>0</v>
          </cell>
          <cell r="AD190">
            <v>0</v>
          </cell>
          <cell r="AE190">
            <v>0</v>
          </cell>
          <cell r="AF190">
            <v>0</v>
          </cell>
        </row>
        <row r="191">
          <cell r="AC191">
            <v>0</v>
          </cell>
          <cell r="AD191">
            <v>0</v>
          </cell>
          <cell r="AE191">
            <v>0</v>
          </cell>
          <cell r="AF191">
            <v>0</v>
          </cell>
        </row>
        <row r="192">
          <cell r="AC192">
            <v>0</v>
          </cell>
          <cell r="AD192">
            <v>0</v>
          </cell>
          <cell r="AE192">
            <v>0</v>
          </cell>
          <cell r="AF192">
            <v>0</v>
          </cell>
        </row>
        <row r="193">
          <cell r="AC193">
            <v>0</v>
          </cell>
          <cell r="AD193">
            <v>0</v>
          </cell>
          <cell r="AE193">
            <v>0</v>
          </cell>
          <cell r="AF193">
            <v>0</v>
          </cell>
        </row>
        <row r="194">
          <cell r="AC194">
            <v>0</v>
          </cell>
          <cell r="AD194">
            <v>0</v>
          </cell>
          <cell r="AE194">
            <v>0</v>
          </cell>
          <cell r="AF194">
            <v>0</v>
          </cell>
        </row>
        <row r="195">
          <cell r="AC195">
            <v>0</v>
          </cell>
          <cell r="AD195">
            <v>0</v>
          </cell>
          <cell r="AE195">
            <v>0</v>
          </cell>
          <cell r="AF195">
            <v>0</v>
          </cell>
        </row>
        <row r="196">
          <cell r="AC196">
            <v>0</v>
          </cell>
          <cell r="AD196">
            <v>0</v>
          </cell>
          <cell r="AE196">
            <v>0</v>
          </cell>
          <cell r="AF196">
            <v>0</v>
          </cell>
        </row>
        <row r="197">
          <cell r="AC197">
            <v>0</v>
          </cell>
          <cell r="AD197">
            <v>0</v>
          </cell>
          <cell r="AE197">
            <v>0</v>
          </cell>
          <cell r="AF197">
            <v>0</v>
          </cell>
        </row>
        <row r="198">
          <cell r="AC198">
            <v>0</v>
          </cell>
          <cell r="AD198">
            <v>0</v>
          </cell>
          <cell r="AE198">
            <v>0</v>
          </cell>
          <cell r="AF198">
            <v>0</v>
          </cell>
        </row>
        <row r="199">
          <cell r="AC199">
            <v>0</v>
          </cell>
          <cell r="AD199">
            <v>0</v>
          </cell>
          <cell r="AE199">
            <v>0</v>
          </cell>
          <cell r="AF199">
            <v>0</v>
          </cell>
        </row>
        <row r="200">
          <cell r="AC200">
            <v>0</v>
          </cell>
          <cell r="AD200">
            <v>0</v>
          </cell>
          <cell r="AE200">
            <v>0</v>
          </cell>
          <cell r="AF200">
            <v>0</v>
          </cell>
        </row>
        <row r="201">
          <cell r="AC201">
            <v>0</v>
          </cell>
          <cell r="AD201">
            <v>0</v>
          </cell>
          <cell r="AE201">
            <v>0</v>
          </cell>
          <cell r="AF201">
            <v>0</v>
          </cell>
        </row>
        <row r="202">
          <cell r="AC202">
            <v>0</v>
          </cell>
          <cell r="AD202">
            <v>0</v>
          </cell>
          <cell r="AE202">
            <v>0</v>
          </cell>
          <cell r="AF202">
            <v>0</v>
          </cell>
        </row>
        <row r="203">
          <cell r="AC203">
            <v>0</v>
          </cell>
          <cell r="AD203">
            <v>0</v>
          </cell>
          <cell r="AE203">
            <v>0</v>
          </cell>
          <cell r="AF203">
            <v>0</v>
          </cell>
        </row>
        <row r="204">
          <cell r="AC204">
            <v>0</v>
          </cell>
          <cell r="AD204">
            <v>0</v>
          </cell>
          <cell r="AE204">
            <v>0</v>
          </cell>
          <cell r="AF204">
            <v>0</v>
          </cell>
        </row>
        <row r="205">
          <cell r="AC205">
            <v>0</v>
          </cell>
          <cell r="AD205">
            <v>0</v>
          </cell>
          <cell r="AE205">
            <v>0</v>
          </cell>
          <cell r="AF205">
            <v>0</v>
          </cell>
        </row>
        <row r="206">
          <cell r="AC206">
            <v>0</v>
          </cell>
          <cell r="AD206">
            <v>0</v>
          </cell>
          <cell r="AE206">
            <v>0</v>
          </cell>
          <cell r="AF206">
            <v>0</v>
          </cell>
        </row>
        <row r="207">
          <cell r="AC207">
            <v>0</v>
          </cell>
          <cell r="AD207">
            <v>0</v>
          </cell>
          <cell r="AE207">
            <v>0</v>
          </cell>
          <cell r="AF207">
            <v>0</v>
          </cell>
        </row>
        <row r="208">
          <cell r="AC208">
            <v>0</v>
          </cell>
          <cell r="AD208">
            <v>0</v>
          </cell>
          <cell r="AE208">
            <v>0</v>
          </cell>
          <cell r="AF208">
            <v>0</v>
          </cell>
        </row>
        <row r="209">
          <cell r="AC209">
            <v>0</v>
          </cell>
          <cell r="AD209">
            <v>0</v>
          </cell>
          <cell r="AE209">
            <v>0</v>
          </cell>
          <cell r="AF209">
            <v>0</v>
          </cell>
        </row>
        <row r="210">
          <cell r="AC210">
            <v>0</v>
          </cell>
          <cell r="AD210">
            <v>0</v>
          </cell>
          <cell r="AE210">
            <v>0</v>
          </cell>
          <cell r="AF210">
            <v>0</v>
          </cell>
        </row>
        <row r="211">
          <cell r="AC211">
            <v>0</v>
          </cell>
          <cell r="AD211">
            <v>0</v>
          </cell>
          <cell r="AE211">
            <v>0</v>
          </cell>
          <cell r="AF211">
            <v>0</v>
          </cell>
        </row>
        <row r="212">
          <cell r="AC212">
            <v>0</v>
          </cell>
          <cell r="AD212">
            <v>0</v>
          </cell>
          <cell r="AE212">
            <v>0</v>
          </cell>
          <cell r="AF212">
            <v>0</v>
          </cell>
        </row>
        <row r="213">
          <cell r="AC213">
            <v>0</v>
          </cell>
          <cell r="AD213">
            <v>0</v>
          </cell>
          <cell r="AE213">
            <v>0</v>
          </cell>
          <cell r="AF213">
            <v>0</v>
          </cell>
        </row>
        <row r="214">
          <cell r="AC214">
            <v>0</v>
          </cell>
          <cell r="AD214">
            <v>0</v>
          </cell>
          <cell r="AE214">
            <v>0</v>
          </cell>
          <cell r="AF214">
            <v>0</v>
          </cell>
        </row>
        <row r="215">
          <cell r="AC215">
            <v>0</v>
          </cell>
          <cell r="AD215">
            <v>0</v>
          </cell>
          <cell r="AE215">
            <v>0</v>
          </cell>
          <cell r="AF215">
            <v>0</v>
          </cell>
        </row>
        <row r="216">
          <cell r="AC216">
            <v>0</v>
          </cell>
          <cell r="AD216">
            <v>0</v>
          </cell>
          <cell r="AE216">
            <v>0</v>
          </cell>
          <cell r="AF216">
            <v>0</v>
          </cell>
        </row>
        <row r="217">
          <cell r="AC217">
            <v>0</v>
          </cell>
          <cell r="AD217">
            <v>0</v>
          </cell>
          <cell r="AE217">
            <v>0</v>
          </cell>
          <cell r="AF217">
            <v>0</v>
          </cell>
        </row>
        <row r="218">
          <cell r="AC218">
            <v>0</v>
          </cell>
          <cell r="AD218">
            <v>0</v>
          </cell>
          <cell r="AE218">
            <v>0</v>
          </cell>
          <cell r="AF218">
            <v>0</v>
          </cell>
        </row>
        <row r="219">
          <cell r="AC219">
            <v>0</v>
          </cell>
          <cell r="AD219">
            <v>0</v>
          </cell>
          <cell r="AE219">
            <v>0</v>
          </cell>
          <cell r="AF219">
            <v>0</v>
          </cell>
        </row>
        <row r="220">
          <cell r="AC220">
            <v>0</v>
          </cell>
          <cell r="AD220">
            <v>0</v>
          </cell>
          <cell r="AE220">
            <v>0</v>
          </cell>
          <cell r="AF220">
            <v>0</v>
          </cell>
        </row>
        <row r="221">
          <cell r="AC221">
            <v>0</v>
          </cell>
          <cell r="AD221">
            <v>0</v>
          </cell>
          <cell r="AE221">
            <v>0</v>
          </cell>
          <cell r="AF221">
            <v>0</v>
          </cell>
        </row>
        <row r="222">
          <cell r="AC222">
            <v>0</v>
          </cell>
          <cell r="AD222">
            <v>0</v>
          </cell>
          <cell r="AE222">
            <v>0</v>
          </cell>
          <cell r="AF222">
            <v>0</v>
          </cell>
        </row>
        <row r="223">
          <cell r="AC223">
            <v>0</v>
          </cell>
          <cell r="AD223">
            <v>0</v>
          </cell>
          <cell r="AE223">
            <v>0</v>
          </cell>
          <cell r="AF223">
            <v>0</v>
          </cell>
        </row>
        <row r="224">
          <cell r="AC224">
            <v>0</v>
          </cell>
          <cell r="AD224">
            <v>0</v>
          </cell>
          <cell r="AE224">
            <v>0</v>
          </cell>
          <cell r="AF224">
            <v>0</v>
          </cell>
        </row>
        <row r="225">
          <cell r="AC225">
            <v>0</v>
          </cell>
          <cell r="AD225">
            <v>0</v>
          </cell>
          <cell r="AE225">
            <v>0</v>
          </cell>
          <cell r="AF225">
            <v>0</v>
          </cell>
        </row>
        <row r="226">
          <cell r="AC226">
            <v>0</v>
          </cell>
          <cell r="AD226">
            <v>0</v>
          </cell>
          <cell r="AE226">
            <v>0</v>
          </cell>
          <cell r="AF226">
            <v>0</v>
          </cell>
        </row>
        <row r="227">
          <cell r="AC227">
            <v>0</v>
          </cell>
          <cell r="AD227">
            <v>0</v>
          </cell>
          <cell r="AE227">
            <v>0</v>
          </cell>
          <cell r="AF227">
            <v>0</v>
          </cell>
        </row>
        <row r="228">
          <cell r="AC228">
            <v>0</v>
          </cell>
          <cell r="AD228">
            <v>0</v>
          </cell>
          <cell r="AE228">
            <v>0</v>
          </cell>
          <cell r="AF228">
            <v>0</v>
          </cell>
        </row>
        <row r="229">
          <cell r="AC229">
            <v>0</v>
          </cell>
          <cell r="AD229">
            <v>0</v>
          </cell>
          <cell r="AE229">
            <v>0</v>
          </cell>
          <cell r="AF229">
            <v>0</v>
          </cell>
        </row>
        <row r="230">
          <cell r="AC230">
            <v>0</v>
          </cell>
          <cell r="AD230">
            <v>0</v>
          </cell>
          <cell r="AE230">
            <v>0</v>
          </cell>
          <cell r="AF230">
            <v>0</v>
          </cell>
        </row>
        <row r="231">
          <cell r="AC231">
            <v>0</v>
          </cell>
          <cell r="AD231">
            <v>0</v>
          </cell>
          <cell r="AE231">
            <v>0</v>
          </cell>
          <cell r="AF231">
            <v>0</v>
          </cell>
        </row>
        <row r="232">
          <cell r="AC232">
            <v>0</v>
          </cell>
          <cell r="AD232">
            <v>0</v>
          </cell>
          <cell r="AE232">
            <v>0</v>
          </cell>
          <cell r="AF232">
            <v>0</v>
          </cell>
        </row>
        <row r="233">
          <cell r="AC233">
            <v>0</v>
          </cell>
          <cell r="AD233">
            <v>0</v>
          </cell>
          <cell r="AE233">
            <v>0</v>
          </cell>
          <cell r="AF233">
            <v>0</v>
          </cell>
        </row>
        <row r="234">
          <cell r="AC234">
            <v>0</v>
          </cell>
          <cell r="AD234">
            <v>0</v>
          </cell>
          <cell r="AE234">
            <v>0</v>
          </cell>
          <cell r="AF234">
            <v>0</v>
          </cell>
        </row>
        <row r="235">
          <cell r="AC235">
            <v>0</v>
          </cell>
          <cell r="AD235">
            <v>0</v>
          </cell>
          <cell r="AE235">
            <v>0</v>
          </cell>
          <cell r="AF235">
            <v>0</v>
          </cell>
        </row>
        <row r="236">
          <cell r="AC236">
            <v>0</v>
          </cell>
          <cell r="AD236">
            <v>0</v>
          </cell>
          <cell r="AE236">
            <v>0</v>
          </cell>
          <cell r="AF236">
            <v>0</v>
          </cell>
        </row>
        <row r="237">
          <cell r="AC237">
            <v>0</v>
          </cell>
          <cell r="AD237">
            <v>0</v>
          </cell>
          <cell r="AE237">
            <v>0</v>
          </cell>
          <cell r="AF237">
            <v>0</v>
          </cell>
        </row>
        <row r="238">
          <cell r="AC238">
            <v>0</v>
          </cell>
          <cell r="AD238">
            <v>0</v>
          </cell>
          <cell r="AE238">
            <v>0</v>
          </cell>
          <cell r="AF238">
            <v>0</v>
          </cell>
        </row>
        <row r="239">
          <cell r="AC239">
            <v>0</v>
          </cell>
          <cell r="AD239">
            <v>0</v>
          </cell>
          <cell r="AE239">
            <v>0</v>
          </cell>
          <cell r="AF239">
            <v>0</v>
          </cell>
        </row>
        <row r="240">
          <cell r="AC240">
            <v>0</v>
          </cell>
          <cell r="AD240">
            <v>0</v>
          </cell>
          <cell r="AE240">
            <v>0</v>
          </cell>
          <cell r="AF240">
            <v>0</v>
          </cell>
        </row>
        <row r="241">
          <cell r="AC241">
            <v>0</v>
          </cell>
          <cell r="AD241">
            <v>0</v>
          </cell>
          <cell r="AE241">
            <v>0</v>
          </cell>
          <cell r="AF241">
            <v>0</v>
          </cell>
        </row>
        <row r="242">
          <cell r="AC242">
            <v>0</v>
          </cell>
          <cell r="AD242">
            <v>0</v>
          </cell>
          <cell r="AE242">
            <v>0</v>
          </cell>
          <cell r="AF242">
            <v>0</v>
          </cell>
        </row>
        <row r="243">
          <cell r="AC243">
            <v>0</v>
          </cell>
          <cell r="AD243">
            <v>0</v>
          </cell>
          <cell r="AE243">
            <v>0</v>
          </cell>
          <cell r="AF243">
            <v>0</v>
          </cell>
        </row>
        <row r="244">
          <cell r="AC244">
            <v>0</v>
          </cell>
          <cell r="AD244">
            <v>0</v>
          </cell>
          <cell r="AE244">
            <v>0</v>
          </cell>
          <cell r="AF244">
            <v>0</v>
          </cell>
        </row>
        <row r="245">
          <cell r="AC245">
            <v>0</v>
          </cell>
          <cell r="AD245">
            <v>0</v>
          </cell>
          <cell r="AE245">
            <v>0</v>
          </cell>
          <cell r="AF245">
            <v>0</v>
          </cell>
        </row>
        <row r="246">
          <cell r="AC246">
            <v>0</v>
          </cell>
          <cell r="AD246">
            <v>0</v>
          </cell>
          <cell r="AE246">
            <v>0</v>
          </cell>
          <cell r="AF246">
            <v>0</v>
          </cell>
        </row>
        <row r="247">
          <cell r="AC247">
            <v>0</v>
          </cell>
          <cell r="AD247">
            <v>0</v>
          </cell>
          <cell r="AE247">
            <v>0</v>
          </cell>
          <cell r="AF247">
            <v>0</v>
          </cell>
        </row>
        <row r="248">
          <cell r="AC248">
            <v>0</v>
          </cell>
          <cell r="AD248">
            <v>0</v>
          </cell>
          <cell r="AE248">
            <v>0</v>
          </cell>
          <cell r="AF248">
            <v>0</v>
          </cell>
        </row>
        <row r="249">
          <cell r="AC249">
            <v>0</v>
          </cell>
          <cell r="AD249">
            <v>0</v>
          </cell>
          <cell r="AE249">
            <v>0</v>
          </cell>
          <cell r="AF249">
            <v>0</v>
          </cell>
        </row>
        <row r="250">
          <cell r="AC250">
            <v>0</v>
          </cell>
          <cell r="AD250">
            <v>0</v>
          </cell>
          <cell r="AE250">
            <v>0</v>
          </cell>
          <cell r="AF250">
            <v>0</v>
          </cell>
        </row>
        <row r="251">
          <cell r="AC251">
            <v>0</v>
          </cell>
          <cell r="AD251">
            <v>0</v>
          </cell>
          <cell r="AE251">
            <v>0</v>
          </cell>
          <cell r="AF251">
            <v>0</v>
          </cell>
        </row>
        <row r="252">
          <cell r="AC252">
            <v>0</v>
          </cell>
          <cell r="AD252">
            <v>0</v>
          </cell>
          <cell r="AE252">
            <v>0</v>
          </cell>
          <cell r="AF252">
            <v>0</v>
          </cell>
        </row>
        <row r="253">
          <cell r="AC253">
            <v>0</v>
          </cell>
          <cell r="AD253">
            <v>0</v>
          </cell>
          <cell r="AE253">
            <v>0</v>
          </cell>
          <cell r="AF253">
            <v>0</v>
          </cell>
        </row>
        <row r="254">
          <cell r="AC254">
            <v>0</v>
          </cell>
          <cell r="AD254">
            <v>0</v>
          </cell>
          <cell r="AE254">
            <v>0</v>
          </cell>
          <cell r="AF254">
            <v>0</v>
          </cell>
        </row>
        <row r="255">
          <cell r="AC255">
            <v>0</v>
          </cell>
          <cell r="AD255">
            <v>0</v>
          </cell>
          <cell r="AE255">
            <v>0</v>
          </cell>
          <cell r="AF255">
            <v>0</v>
          </cell>
        </row>
        <row r="256">
          <cell r="AC256">
            <v>0</v>
          </cell>
          <cell r="AD256">
            <v>0</v>
          </cell>
          <cell r="AE256">
            <v>0</v>
          </cell>
          <cell r="AF256">
            <v>0</v>
          </cell>
        </row>
        <row r="257">
          <cell r="AC257">
            <v>0</v>
          </cell>
          <cell r="AD257">
            <v>0</v>
          </cell>
          <cell r="AE257">
            <v>0</v>
          </cell>
          <cell r="AF257">
            <v>0</v>
          </cell>
        </row>
        <row r="258">
          <cell r="AC258">
            <v>0</v>
          </cell>
          <cell r="AD258">
            <v>0</v>
          </cell>
          <cell r="AE258">
            <v>0</v>
          </cell>
          <cell r="AF258">
            <v>0</v>
          </cell>
        </row>
        <row r="259">
          <cell r="AC259">
            <v>0</v>
          </cell>
          <cell r="AD259">
            <v>0</v>
          </cell>
          <cell r="AE259">
            <v>0</v>
          </cell>
          <cell r="AF259">
            <v>0</v>
          </cell>
        </row>
        <row r="260">
          <cell r="AC260">
            <v>0</v>
          </cell>
          <cell r="AD260">
            <v>0</v>
          </cell>
          <cell r="AE260">
            <v>0</v>
          </cell>
          <cell r="AF260">
            <v>0</v>
          </cell>
        </row>
        <row r="261">
          <cell r="AC261">
            <v>0</v>
          </cell>
          <cell r="AD261">
            <v>0</v>
          </cell>
          <cell r="AE261">
            <v>0</v>
          </cell>
          <cell r="AF261">
            <v>0</v>
          </cell>
        </row>
        <row r="262">
          <cell r="AC262">
            <v>0</v>
          </cell>
          <cell r="AD262">
            <v>0</v>
          </cell>
          <cell r="AE262">
            <v>0</v>
          </cell>
          <cell r="AF262">
            <v>0</v>
          </cell>
        </row>
        <row r="263">
          <cell r="AC263">
            <v>0</v>
          </cell>
          <cell r="AD263">
            <v>0</v>
          </cell>
          <cell r="AE263">
            <v>0</v>
          </cell>
          <cell r="AF263">
            <v>0</v>
          </cell>
        </row>
        <row r="264">
          <cell r="AC264">
            <v>0</v>
          </cell>
          <cell r="AD264">
            <v>0</v>
          </cell>
          <cell r="AE264">
            <v>0</v>
          </cell>
          <cell r="AF264">
            <v>0</v>
          </cell>
        </row>
        <row r="265">
          <cell r="AC265">
            <v>0</v>
          </cell>
          <cell r="AD265">
            <v>0</v>
          </cell>
          <cell r="AE265">
            <v>0</v>
          </cell>
          <cell r="AF265">
            <v>0</v>
          </cell>
        </row>
        <row r="266">
          <cell r="AC266">
            <v>0</v>
          </cell>
          <cell r="AD266">
            <v>0</v>
          </cell>
          <cell r="AE266">
            <v>0</v>
          </cell>
          <cell r="AF266">
            <v>0</v>
          </cell>
        </row>
        <row r="267">
          <cell r="AC267">
            <v>0</v>
          </cell>
          <cell r="AD267">
            <v>0</v>
          </cell>
          <cell r="AE267">
            <v>0</v>
          </cell>
          <cell r="AF267">
            <v>0</v>
          </cell>
        </row>
        <row r="268">
          <cell r="AC268">
            <v>0</v>
          </cell>
          <cell r="AD268">
            <v>0</v>
          </cell>
          <cell r="AE268">
            <v>0</v>
          </cell>
          <cell r="AF268">
            <v>0</v>
          </cell>
        </row>
        <row r="269">
          <cell r="AC269">
            <v>0</v>
          </cell>
          <cell r="AD269">
            <v>0</v>
          </cell>
          <cell r="AE269">
            <v>0</v>
          </cell>
          <cell r="AF269">
            <v>0</v>
          </cell>
        </row>
        <row r="270">
          <cell r="AC270">
            <v>0</v>
          </cell>
          <cell r="AD270">
            <v>0</v>
          </cell>
          <cell r="AE270">
            <v>0</v>
          </cell>
          <cell r="AF270">
            <v>0</v>
          </cell>
        </row>
        <row r="271">
          <cell r="AC271">
            <v>0</v>
          </cell>
          <cell r="AD271">
            <v>0</v>
          </cell>
          <cell r="AE271">
            <v>0</v>
          </cell>
          <cell r="AF271">
            <v>0</v>
          </cell>
        </row>
        <row r="272">
          <cell r="AC272">
            <v>0</v>
          </cell>
          <cell r="AD272">
            <v>0</v>
          </cell>
          <cell r="AE272">
            <v>0</v>
          </cell>
          <cell r="AF272">
            <v>0</v>
          </cell>
        </row>
        <row r="273">
          <cell r="AC273">
            <v>0</v>
          </cell>
          <cell r="AD273">
            <v>0</v>
          </cell>
          <cell r="AE273">
            <v>0</v>
          </cell>
          <cell r="AF273">
            <v>0</v>
          </cell>
        </row>
        <row r="274">
          <cell r="AC274">
            <v>0</v>
          </cell>
          <cell r="AD274">
            <v>0</v>
          </cell>
          <cell r="AE274">
            <v>0</v>
          </cell>
          <cell r="AF274">
            <v>0</v>
          </cell>
        </row>
        <row r="275">
          <cell r="AC275">
            <v>0</v>
          </cell>
          <cell r="AD275">
            <v>0</v>
          </cell>
          <cell r="AE275">
            <v>0</v>
          </cell>
          <cell r="AF275">
            <v>0</v>
          </cell>
        </row>
        <row r="276">
          <cell r="AC276">
            <v>0</v>
          </cell>
          <cell r="AD276">
            <v>0</v>
          </cell>
          <cell r="AE276">
            <v>0</v>
          </cell>
          <cell r="AF276">
            <v>0</v>
          </cell>
        </row>
        <row r="277">
          <cell r="AC277">
            <v>0</v>
          </cell>
          <cell r="AD277">
            <v>0</v>
          </cell>
          <cell r="AE277">
            <v>0</v>
          </cell>
          <cell r="AF277">
            <v>0</v>
          </cell>
        </row>
        <row r="278">
          <cell r="AC278">
            <v>0</v>
          </cell>
          <cell r="AD278">
            <v>0</v>
          </cell>
          <cell r="AE278">
            <v>0</v>
          </cell>
          <cell r="AF278">
            <v>0</v>
          </cell>
        </row>
        <row r="279">
          <cell r="AC279">
            <v>0</v>
          </cell>
          <cell r="AD279">
            <v>0</v>
          </cell>
          <cell r="AE279">
            <v>0</v>
          </cell>
          <cell r="AF279">
            <v>0</v>
          </cell>
        </row>
        <row r="280">
          <cell r="AC280">
            <v>0</v>
          </cell>
          <cell r="AD280">
            <v>0</v>
          </cell>
          <cell r="AE280">
            <v>0</v>
          </cell>
          <cell r="AF280">
            <v>0</v>
          </cell>
        </row>
        <row r="281">
          <cell r="AC281">
            <v>0</v>
          </cell>
          <cell r="AD281">
            <v>0</v>
          </cell>
          <cell r="AE281">
            <v>0</v>
          </cell>
          <cell r="AF281">
            <v>0</v>
          </cell>
        </row>
        <row r="282">
          <cell r="AC282">
            <v>0</v>
          </cell>
          <cell r="AD282">
            <v>0</v>
          </cell>
          <cell r="AE282">
            <v>0</v>
          </cell>
          <cell r="AF282">
            <v>0</v>
          </cell>
        </row>
        <row r="283">
          <cell r="AC283">
            <v>0</v>
          </cell>
          <cell r="AD283">
            <v>0</v>
          </cell>
          <cell r="AE283">
            <v>0</v>
          </cell>
          <cell r="AF283">
            <v>0</v>
          </cell>
        </row>
        <row r="284">
          <cell r="AC284">
            <v>0</v>
          </cell>
          <cell r="AD284">
            <v>0</v>
          </cell>
          <cell r="AE284">
            <v>0</v>
          </cell>
          <cell r="AF284">
            <v>0</v>
          </cell>
        </row>
        <row r="285">
          <cell r="AC285">
            <v>0</v>
          </cell>
          <cell r="AD285">
            <v>0</v>
          </cell>
          <cell r="AE285">
            <v>0</v>
          </cell>
          <cell r="AF285">
            <v>0</v>
          </cell>
        </row>
        <row r="286">
          <cell r="AC286">
            <v>0</v>
          </cell>
          <cell r="AD286">
            <v>0</v>
          </cell>
          <cell r="AE286">
            <v>0</v>
          </cell>
          <cell r="AF286">
            <v>0</v>
          </cell>
        </row>
        <row r="287">
          <cell r="AC287">
            <v>0</v>
          </cell>
          <cell r="AD287">
            <v>0</v>
          </cell>
          <cell r="AE287">
            <v>0</v>
          </cell>
          <cell r="AF287">
            <v>0</v>
          </cell>
        </row>
        <row r="288">
          <cell r="AC288">
            <v>0</v>
          </cell>
          <cell r="AD288">
            <v>0</v>
          </cell>
          <cell r="AE288">
            <v>0</v>
          </cell>
          <cell r="AF288">
            <v>0</v>
          </cell>
        </row>
      </sheetData>
      <sheetData sheetId="2">
        <row r="7">
          <cell r="C7">
            <v>28960728690</v>
          </cell>
        </row>
        <row r="8">
          <cell r="C8">
            <v>1</v>
          </cell>
        </row>
        <row r="9">
          <cell r="C9">
            <v>41943</v>
          </cell>
        </row>
        <row r="10">
          <cell r="C10">
            <v>1.25</v>
          </cell>
        </row>
        <row r="19">
          <cell r="U19">
            <v>28960728690</v>
          </cell>
        </row>
        <row r="20">
          <cell r="U20">
            <v>21720546517.5</v>
          </cell>
        </row>
        <row r="21">
          <cell r="U21">
            <v>14480364345</v>
          </cell>
        </row>
        <row r="22">
          <cell r="U22">
            <v>7240182172.5</v>
          </cell>
        </row>
        <row r="23">
          <cell r="U23">
            <v>0</v>
          </cell>
        </row>
        <row r="24">
          <cell r="U24" t="str">
            <v/>
          </cell>
        </row>
        <row r="25">
          <cell r="U25" t="str">
            <v/>
          </cell>
        </row>
        <row r="26">
          <cell r="U26" t="str">
            <v/>
          </cell>
        </row>
        <row r="27">
          <cell r="U27" t="str">
            <v/>
          </cell>
        </row>
        <row r="28">
          <cell r="U28" t="str">
            <v/>
          </cell>
        </row>
        <row r="29">
          <cell r="U29" t="str">
            <v/>
          </cell>
        </row>
        <row r="30">
          <cell r="U30" t="str">
            <v/>
          </cell>
        </row>
        <row r="31">
          <cell r="U31" t="str">
            <v/>
          </cell>
        </row>
        <row r="32">
          <cell r="U32" t="str">
            <v/>
          </cell>
        </row>
        <row r="33">
          <cell r="U33" t="str">
            <v/>
          </cell>
        </row>
        <row r="34">
          <cell r="U34" t="str">
            <v/>
          </cell>
        </row>
        <row r="35">
          <cell r="U35" t="str">
            <v/>
          </cell>
        </row>
        <row r="36">
          <cell r="U36" t="str">
            <v/>
          </cell>
        </row>
        <row r="37">
          <cell r="U37" t="str">
            <v/>
          </cell>
        </row>
        <row r="38">
          <cell r="U38" t="str">
            <v/>
          </cell>
        </row>
        <row r="39">
          <cell r="U39" t="str">
            <v/>
          </cell>
        </row>
        <row r="40">
          <cell r="U40" t="str">
            <v/>
          </cell>
        </row>
        <row r="41">
          <cell r="U41" t="str">
            <v/>
          </cell>
        </row>
        <row r="42">
          <cell r="U42" t="str">
            <v/>
          </cell>
        </row>
        <row r="43">
          <cell r="U43" t="str">
            <v/>
          </cell>
        </row>
        <row r="44">
          <cell r="U44" t="str">
            <v/>
          </cell>
        </row>
        <row r="45">
          <cell r="U45" t="str">
            <v/>
          </cell>
        </row>
        <row r="46">
          <cell r="U46" t="str">
            <v/>
          </cell>
        </row>
        <row r="47">
          <cell r="U47" t="str">
            <v/>
          </cell>
        </row>
        <row r="48">
          <cell r="U48" t="str">
            <v/>
          </cell>
        </row>
        <row r="49">
          <cell r="U49" t="str">
            <v/>
          </cell>
        </row>
        <row r="50">
          <cell r="U50" t="str">
            <v/>
          </cell>
        </row>
        <row r="51">
          <cell r="U51" t="str">
            <v/>
          </cell>
        </row>
        <row r="52">
          <cell r="U52" t="str">
            <v/>
          </cell>
        </row>
        <row r="53">
          <cell r="U53" t="str">
            <v/>
          </cell>
        </row>
        <row r="54">
          <cell r="U54" t="str">
            <v/>
          </cell>
        </row>
        <row r="55">
          <cell r="U55" t="str">
            <v/>
          </cell>
        </row>
        <row r="56">
          <cell r="U56" t="str">
            <v/>
          </cell>
        </row>
        <row r="57">
          <cell r="U57" t="str">
            <v/>
          </cell>
        </row>
        <row r="58">
          <cell r="U58" t="str">
            <v/>
          </cell>
        </row>
        <row r="59">
          <cell r="U59" t="str">
            <v/>
          </cell>
        </row>
        <row r="60">
          <cell r="U60" t="str">
            <v/>
          </cell>
        </row>
        <row r="61">
          <cell r="U61" t="str">
            <v/>
          </cell>
        </row>
        <row r="62">
          <cell r="U62" t="str">
            <v/>
          </cell>
        </row>
        <row r="63">
          <cell r="U63" t="str">
            <v/>
          </cell>
        </row>
        <row r="64">
          <cell r="U64" t="str">
            <v/>
          </cell>
        </row>
        <row r="65">
          <cell r="U65" t="str">
            <v/>
          </cell>
        </row>
        <row r="66">
          <cell r="U66" t="str">
            <v/>
          </cell>
        </row>
        <row r="67">
          <cell r="U67" t="str">
            <v/>
          </cell>
        </row>
        <row r="68">
          <cell r="U68" t="str">
            <v/>
          </cell>
        </row>
        <row r="69">
          <cell r="U69" t="str">
            <v/>
          </cell>
        </row>
        <row r="70">
          <cell r="U70" t="str">
            <v/>
          </cell>
        </row>
        <row r="71">
          <cell r="U71" t="str">
            <v/>
          </cell>
        </row>
        <row r="72">
          <cell r="U72" t="str">
            <v/>
          </cell>
        </row>
        <row r="73">
          <cell r="U73" t="str">
            <v/>
          </cell>
        </row>
        <row r="74">
          <cell r="U74" t="str">
            <v/>
          </cell>
        </row>
        <row r="75">
          <cell r="U75" t="str">
            <v/>
          </cell>
        </row>
        <row r="76">
          <cell r="U76" t="str">
            <v/>
          </cell>
        </row>
        <row r="77">
          <cell r="U77" t="str">
            <v/>
          </cell>
        </row>
        <row r="78">
          <cell r="U78" t="str">
            <v/>
          </cell>
        </row>
        <row r="79">
          <cell r="U79" t="str">
            <v/>
          </cell>
        </row>
        <row r="80">
          <cell r="U80" t="str">
            <v/>
          </cell>
        </row>
        <row r="81">
          <cell r="U81" t="str">
            <v/>
          </cell>
        </row>
        <row r="82">
          <cell r="U82" t="str">
            <v/>
          </cell>
        </row>
        <row r="83">
          <cell r="U83" t="str">
            <v/>
          </cell>
        </row>
        <row r="84">
          <cell r="U84" t="str">
            <v/>
          </cell>
        </row>
        <row r="85">
          <cell r="U85" t="str">
            <v/>
          </cell>
        </row>
        <row r="86">
          <cell r="U86" t="str">
            <v/>
          </cell>
        </row>
        <row r="87">
          <cell r="U87" t="str">
            <v/>
          </cell>
        </row>
        <row r="88">
          <cell r="U88" t="str">
            <v/>
          </cell>
        </row>
        <row r="89">
          <cell r="U89" t="str">
            <v/>
          </cell>
        </row>
        <row r="90">
          <cell r="U90" t="str">
            <v/>
          </cell>
        </row>
        <row r="91">
          <cell r="U91" t="str">
            <v/>
          </cell>
        </row>
        <row r="92">
          <cell r="U92" t="str">
            <v/>
          </cell>
        </row>
        <row r="93">
          <cell r="U93" t="str">
            <v/>
          </cell>
        </row>
        <row r="94">
          <cell r="U94" t="str">
            <v/>
          </cell>
        </row>
        <row r="95">
          <cell r="U95" t="str">
            <v/>
          </cell>
        </row>
        <row r="96">
          <cell r="U96" t="str">
            <v/>
          </cell>
        </row>
        <row r="97">
          <cell r="U97" t="str">
            <v/>
          </cell>
        </row>
        <row r="98">
          <cell r="U98" t="str">
            <v/>
          </cell>
        </row>
        <row r="99">
          <cell r="U99" t="str">
            <v/>
          </cell>
        </row>
        <row r="100">
          <cell r="U100" t="str">
            <v/>
          </cell>
        </row>
        <row r="101">
          <cell r="U101" t="str">
            <v/>
          </cell>
        </row>
        <row r="102">
          <cell r="U102" t="str">
            <v/>
          </cell>
        </row>
        <row r="103">
          <cell r="U103" t="str">
            <v/>
          </cell>
        </row>
        <row r="104">
          <cell r="U104" t="str">
            <v/>
          </cell>
        </row>
        <row r="105">
          <cell r="U105" t="str">
            <v/>
          </cell>
        </row>
        <row r="106">
          <cell r="U106" t="str">
            <v/>
          </cell>
        </row>
        <row r="107">
          <cell r="U107" t="str">
            <v/>
          </cell>
        </row>
        <row r="108">
          <cell r="U108" t="str">
            <v/>
          </cell>
        </row>
        <row r="109">
          <cell r="U109" t="str">
            <v/>
          </cell>
        </row>
        <row r="110">
          <cell r="U110" t="str">
            <v/>
          </cell>
        </row>
        <row r="111">
          <cell r="U111" t="str">
            <v/>
          </cell>
        </row>
        <row r="112">
          <cell r="U112" t="str">
            <v/>
          </cell>
        </row>
        <row r="113">
          <cell r="U113" t="str">
            <v/>
          </cell>
        </row>
        <row r="114">
          <cell r="U114" t="str">
            <v/>
          </cell>
        </row>
        <row r="115">
          <cell r="U115" t="str">
            <v/>
          </cell>
        </row>
        <row r="116">
          <cell r="U116" t="str">
            <v/>
          </cell>
        </row>
        <row r="117">
          <cell r="U117" t="str">
            <v/>
          </cell>
        </row>
        <row r="118">
          <cell r="U118" t="str">
            <v/>
          </cell>
        </row>
        <row r="119">
          <cell r="U119" t="str">
            <v/>
          </cell>
        </row>
        <row r="120">
          <cell r="U120" t="str">
            <v/>
          </cell>
        </row>
        <row r="121">
          <cell r="U121" t="str">
            <v/>
          </cell>
        </row>
        <row r="122">
          <cell r="U122" t="str">
            <v/>
          </cell>
        </row>
        <row r="123">
          <cell r="U123" t="str">
            <v/>
          </cell>
        </row>
        <row r="124">
          <cell r="U124" t="str">
            <v/>
          </cell>
        </row>
        <row r="125">
          <cell r="U125" t="str">
            <v/>
          </cell>
        </row>
        <row r="126">
          <cell r="U126" t="str">
            <v/>
          </cell>
        </row>
        <row r="127">
          <cell r="U127" t="str">
            <v/>
          </cell>
        </row>
        <row r="128">
          <cell r="U128" t="str">
            <v/>
          </cell>
        </row>
        <row r="129">
          <cell r="U129" t="str">
            <v/>
          </cell>
        </row>
        <row r="130">
          <cell r="U130" t="str">
            <v/>
          </cell>
        </row>
        <row r="131">
          <cell r="U131" t="str">
            <v/>
          </cell>
        </row>
        <row r="132">
          <cell r="U132" t="str">
            <v/>
          </cell>
        </row>
        <row r="133">
          <cell r="U133" t="str">
            <v/>
          </cell>
        </row>
        <row r="134">
          <cell r="U134" t="str">
            <v/>
          </cell>
        </row>
        <row r="135">
          <cell r="U135" t="str">
            <v/>
          </cell>
        </row>
        <row r="136">
          <cell r="U136" t="str">
            <v/>
          </cell>
        </row>
        <row r="137">
          <cell r="U137" t="str">
            <v/>
          </cell>
        </row>
        <row r="138">
          <cell r="U138" t="str">
            <v/>
          </cell>
        </row>
        <row r="139">
          <cell r="U139" t="str">
            <v/>
          </cell>
        </row>
        <row r="140">
          <cell r="U140" t="str">
            <v/>
          </cell>
        </row>
        <row r="141">
          <cell r="U141" t="str">
            <v/>
          </cell>
        </row>
        <row r="142">
          <cell r="U142" t="str">
            <v/>
          </cell>
        </row>
        <row r="143">
          <cell r="U143" t="str">
            <v/>
          </cell>
        </row>
        <row r="144">
          <cell r="U144" t="str">
            <v/>
          </cell>
        </row>
        <row r="145">
          <cell r="U145" t="str">
            <v/>
          </cell>
        </row>
        <row r="146">
          <cell r="U146" t="str">
            <v/>
          </cell>
        </row>
        <row r="147">
          <cell r="U147" t="str">
            <v/>
          </cell>
        </row>
        <row r="148">
          <cell r="U148" t="str">
            <v/>
          </cell>
        </row>
        <row r="149">
          <cell r="U149" t="str">
            <v/>
          </cell>
        </row>
        <row r="150">
          <cell r="U150" t="str">
            <v/>
          </cell>
        </row>
        <row r="151">
          <cell r="U151" t="str">
            <v/>
          </cell>
        </row>
        <row r="152">
          <cell r="U152" t="str">
            <v/>
          </cell>
        </row>
        <row r="153">
          <cell r="U153" t="str">
            <v/>
          </cell>
        </row>
        <row r="154">
          <cell r="U154" t="str">
            <v/>
          </cell>
        </row>
        <row r="155">
          <cell r="U155" t="str">
            <v/>
          </cell>
        </row>
        <row r="156">
          <cell r="U156" t="str">
            <v/>
          </cell>
        </row>
        <row r="157">
          <cell r="U157" t="str">
            <v/>
          </cell>
        </row>
        <row r="158">
          <cell r="U158" t="str">
            <v/>
          </cell>
        </row>
        <row r="159">
          <cell r="U159" t="str">
            <v/>
          </cell>
        </row>
        <row r="160">
          <cell r="U160" t="str">
            <v/>
          </cell>
        </row>
        <row r="161">
          <cell r="U161" t="str">
            <v/>
          </cell>
        </row>
        <row r="162">
          <cell r="U162" t="str">
            <v/>
          </cell>
        </row>
        <row r="163">
          <cell r="U163" t="str">
            <v/>
          </cell>
        </row>
        <row r="164">
          <cell r="U164" t="str">
            <v/>
          </cell>
        </row>
        <row r="165">
          <cell r="U165" t="str">
            <v/>
          </cell>
        </row>
        <row r="166">
          <cell r="U166" t="str">
            <v/>
          </cell>
        </row>
        <row r="167">
          <cell r="U167" t="str">
            <v/>
          </cell>
        </row>
        <row r="168">
          <cell r="U168" t="str">
            <v/>
          </cell>
        </row>
        <row r="169">
          <cell r="U169" t="str">
            <v/>
          </cell>
        </row>
        <row r="170">
          <cell r="U170" t="str">
            <v/>
          </cell>
        </row>
        <row r="171">
          <cell r="U171" t="str">
            <v/>
          </cell>
        </row>
        <row r="172">
          <cell r="U172" t="str">
            <v/>
          </cell>
        </row>
        <row r="173">
          <cell r="U173" t="str">
            <v/>
          </cell>
        </row>
        <row r="174">
          <cell r="U174" t="str">
            <v/>
          </cell>
        </row>
        <row r="175">
          <cell r="U175" t="str">
            <v/>
          </cell>
        </row>
        <row r="176">
          <cell r="U176" t="str">
            <v/>
          </cell>
        </row>
        <row r="177">
          <cell r="U177" t="str">
            <v/>
          </cell>
        </row>
        <row r="178">
          <cell r="U178" t="str">
            <v/>
          </cell>
        </row>
        <row r="179">
          <cell r="U179" t="str">
            <v/>
          </cell>
        </row>
        <row r="180">
          <cell r="U180" t="str">
            <v/>
          </cell>
        </row>
        <row r="181">
          <cell r="U181" t="str">
            <v/>
          </cell>
        </row>
        <row r="182">
          <cell r="U182" t="str">
            <v/>
          </cell>
        </row>
        <row r="183">
          <cell r="U183" t="str">
            <v/>
          </cell>
        </row>
        <row r="184">
          <cell r="U184" t="str">
            <v/>
          </cell>
        </row>
        <row r="185">
          <cell r="U185" t="str">
            <v/>
          </cell>
        </row>
        <row r="186">
          <cell r="U186" t="str">
            <v/>
          </cell>
        </row>
        <row r="187">
          <cell r="U187" t="str">
            <v/>
          </cell>
        </row>
        <row r="188">
          <cell r="U188" t="str">
            <v/>
          </cell>
        </row>
        <row r="189">
          <cell r="U189" t="str">
            <v/>
          </cell>
        </row>
        <row r="190">
          <cell r="U190" t="str">
            <v/>
          </cell>
        </row>
        <row r="191">
          <cell r="U191" t="str">
            <v/>
          </cell>
        </row>
        <row r="192">
          <cell r="U192" t="str">
            <v/>
          </cell>
        </row>
        <row r="193">
          <cell r="U193" t="str">
            <v/>
          </cell>
        </row>
        <row r="194">
          <cell r="U194" t="str">
            <v/>
          </cell>
        </row>
        <row r="195">
          <cell r="U195" t="str">
            <v/>
          </cell>
        </row>
        <row r="196">
          <cell r="U196" t="str">
            <v/>
          </cell>
        </row>
        <row r="197">
          <cell r="U197" t="str">
            <v/>
          </cell>
        </row>
        <row r="198">
          <cell r="U198" t="str">
            <v/>
          </cell>
        </row>
        <row r="199">
          <cell r="U199" t="str">
            <v/>
          </cell>
        </row>
        <row r="200">
          <cell r="U200" t="str">
            <v/>
          </cell>
        </row>
        <row r="201">
          <cell r="U201" t="str">
            <v/>
          </cell>
        </row>
        <row r="202">
          <cell r="U202" t="str">
            <v/>
          </cell>
        </row>
        <row r="203">
          <cell r="U203" t="str">
            <v/>
          </cell>
        </row>
        <row r="204">
          <cell r="U204" t="str">
            <v/>
          </cell>
        </row>
        <row r="205">
          <cell r="U205" t="str">
            <v/>
          </cell>
        </row>
        <row r="206">
          <cell r="U206" t="str">
            <v/>
          </cell>
        </row>
        <row r="207">
          <cell r="U207" t="str">
            <v/>
          </cell>
        </row>
        <row r="208">
          <cell r="U208" t="str">
            <v/>
          </cell>
        </row>
        <row r="209">
          <cell r="U209" t="str">
            <v/>
          </cell>
        </row>
        <row r="210">
          <cell r="U210" t="str">
            <v/>
          </cell>
        </row>
        <row r="211">
          <cell r="U211" t="str">
            <v/>
          </cell>
        </row>
        <row r="212">
          <cell r="U212" t="str">
            <v/>
          </cell>
        </row>
        <row r="213">
          <cell r="U213" t="str">
            <v/>
          </cell>
        </row>
        <row r="214">
          <cell r="U214" t="str">
            <v/>
          </cell>
        </row>
        <row r="215">
          <cell r="U215" t="str">
            <v/>
          </cell>
        </row>
        <row r="216">
          <cell r="U216" t="str">
            <v/>
          </cell>
        </row>
        <row r="217">
          <cell r="U217" t="str">
            <v/>
          </cell>
        </row>
        <row r="218">
          <cell r="U218" t="str">
            <v/>
          </cell>
        </row>
        <row r="219">
          <cell r="U219" t="str">
            <v/>
          </cell>
        </row>
        <row r="220">
          <cell r="U220" t="str">
            <v/>
          </cell>
        </row>
        <row r="221">
          <cell r="U221" t="str">
            <v/>
          </cell>
        </row>
        <row r="222">
          <cell r="U222" t="str">
            <v/>
          </cell>
        </row>
        <row r="223">
          <cell r="U223" t="str">
            <v/>
          </cell>
        </row>
        <row r="224">
          <cell r="U224" t="str">
            <v/>
          </cell>
        </row>
        <row r="225">
          <cell r="U225" t="str">
            <v/>
          </cell>
        </row>
        <row r="226">
          <cell r="U226" t="str">
            <v/>
          </cell>
        </row>
        <row r="227">
          <cell r="U227" t="str">
            <v/>
          </cell>
        </row>
        <row r="228">
          <cell r="U228" t="str">
            <v/>
          </cell>
        </row>
        <row r="229">
          <cell r="U229" t="str">
            <v/>
          </cell>
        </row>
        <row r="230">
          <cell r="U230" t="str">
            <v/>
          </cell>
        </row>
        <row r="231">
          <cell r="U231" t="str">
            <v/>
          </cell>
        </row>
        <row r="232">
          <cell r="U232" t="str">
            <v/>
          </cell>
        </row>
        <row r="233">
          <cell r="U233" t="str">
            <v/>
          </cell>
        </row>
        <row r="234">
          <cell r="U234" t="str">
            <v/>
          </cell>
        </row>
        <row r="235">
          <cell r="U235" t="str">
            <v/>
          </cell>
        </row>
        <row r="236">
          <cell r="U236" t="str">
            <v/>
          </cell>
        </row>
        <row r="237">
          <cell r="U237" t="str">
            <v/>
          </cell>
        </row>
        <row r="238">
          <cell r="U238" t="str">
            <v/>
          </cell>
        </row>
        <row r="239">
          <cell r="U239" t="str">
            <v/>
          </cell>
        </row>
        <row r="240">
          <cell r="U240" t="str">
            <v/>
          </cell>
        </row>
        <row r="241">
          <cell r="U241" t="str">
            <v/>
          </cell>
        </row>
        <row r="242">
          <cell r="U242" t="str">
            <v/>
          </cell>
        </row>
        <row r="243">
          <cell r="U243" t="str">
            <v/>
          </cell>
        </row>
        <row r="244">
          <cell r="U244" t="str">
            <v/>
          </cell>
        </row>
        <row r="245">
          <cell r="U245" t="str">
            <v/>
          </cell>
        </row>
        <row r="246">
          <cell r="U246" t="str">
            <v/>
          </cell>
        </row>
        <row r="247">
          <cell r="U247" t="str">
            <v/>
          </cell>
        </row>
        <row r="248">
          <cell r="U248" t="str">
            <v/>
          </cell>
        </row>
        <row r="249">
          <cell r="U249" t="str">
            <v/>
          </cell>
        </row>
        <row r="250">
          <cell r="U250" t="str">
            <v/>
          </cell>
        </row>
        <row r="251">
          <cell r="U251" t="str">
            <v/>
          </cell>
        </row>
        <row r="252">
          <cell r="U252" t="str">
            <v/>
          </cell>
        </row>
        <row r="253">
          <cell r="U253" t="str">
            <v/>
          </cell>
        </row>
        <row r="254">
          <cell r="U254" t="str">
            <v/>
          </cell>
        </row>
        <row r="255">
          <cell r="U255" t="str">
            <v/>
          </cell>
        </row>
        <row r="256">
          <cell r="U256" t="str">
            <v/>
          </cell>
        </row>
        <row r="257">
          <cell r="U257" t="str">
            <v/>
          </cell>
        </row>
        <row r="258">
          <cell r="U258" t="str">
            <v/>
          </cell>
        </row>
        <row r="259">
          <cell r="U259" t="str">
            <v/>
          </cell>
        </row>
        <row r="260">
          <cell r="U260" t="str">
            <v/>
          </cell>
        </row>
        <row r="261">
          <cell r="U261" t="str">
            <v/>
          </cell>
        </row>
        <row r="262">
          <cell r="U262" t="str">
            <v/>
          </cell>
        </row>
        <row r="263">
          <cell r="U263" t="str">
            <v/>
          </cell>
        </row>
        <row r="264">
          <cell r="U264" t="str">
            <v/>
          </cell>
        </row>
        <row r="265">
          <cell r="U265" t="str">
            <v/>
          </cell>
        </row>
        <row r="266">
          <cell r="U266" t="str">
            <v/>
          </cell>
        </row>
        <row r="267">
          <cell r="U267" t="str">
            <v/>
          </cell>
        </row>
        <row r="268">
          <cell r="U268" t="str">
            <v/>
          </cell>
        </row>
        <row r="269">
          <cell r="U269" t="str">
            <v/>
          </cell>
        </row>
        <row r="270">
          <cell r="U270" t="str">
            <v/>
          </cell>
        </row>
        <row r="271">
          <cell r="U271" t="str">
            <v/>
          </cell>
        </row>
        <row r="272">
          <cell r="U272" t="str">
            <v/>
          </cell>
        </row>
        <row r="273">
          <cell r="U273" t="str">
            <v/>
          </cell>
        </row>
        <row r="274">
          <cell r="U274" t="str">
            <v/>
          </cell>
        </row>
        <row r="275">
          <cell r="U275" t="str">
            <v/>
          </cell>
        </row>
        <row r="276">
          <cell r="U276" t="str">
            <v/>
          </cell>
        </row>
        <row r="277">
          <cell r="U277" t="str">
            <v/>
          </cell>
        </row>
        <row r="278">
          <cell r="U278" t="str">
            <v/>
          </cell>
        </row>
        <row r="279">
          <cell r="U279" t="str">
            <v/>
          </cell>
        </row>
        <row r="280">
          <cell r="U280" t="str">
            <v/>
          </cell>
        </row>
        <row r="281">
          <cell r="U281" t="str">
            <v/>
          </cell>
        </row>
        <row r="282">
          <cell r="U282" t="str">
            <v/>
          </cell>
        </row>
        <row r="283">
          <cell r="U283" t="str">
            <v/>
          </cell>
        </row>
        <row r="284">
          <cell r="U284" t="str">
            <v/>
          </cell>
        </row>
        <row r="285">
          <cell r="U285" t="str">
            <v/>
          </cell>
        </row>
        <row r="286">
          <cell r="U286" t="str">
            <v/>
          </cell>
        </row>
        <row r="287">
          <cell r="U287" t="str">
            <v/>
          </cell>
        </row>
        <row r="288">
          <cell r="U288" t="str">
            <v/>
          </cell>
        </row>
        <row r="289">
          <cell r="U289" t="str">
            <v/>
          </cell>
        </row>
        <row r="290">
          <cell r="U290" t="str">
            <v/>
          </cell>
        </row>
        <row r="291">
          <cell r="U291" t="str">
            <v/>
          </cell>
        </row>
        <row r="292">
          <cell r="U292" t="str">
            <v/>
          </cell>
        </row>
        <row r="293">
          <cell r="U293" t="str">
            <v/>
          </cell>
        </row>
        <row r="294">
          <cell r="U294" t="str">
            <v/>
          </cell>
        </row>
        <row r="295">
          <cell r="U295" t="str">
            <v/>
          </cell>
        </row>
        <row r="296">
          <cell r="U296" t="str">
            <v/>
          </cell>
        </row>
        <row r="297">
          <cell r="U297" t="str">
            <v/>
          </cell>
        </row>
        <row r="298">
          <cell r="U298" t="str">
            <v/>
          </cell>
        </row>
        <row r="299">
          <cell r="U299" t="str">
            <v/>
          </cell>
        </row>
        <row r="300">
          <cell r="U300" t="str">
            <v/>
          </cell>
        </row>
        <row r="301">
          <cell r="U301" t="str">
            <v/>
          </cell>
        </row>
        <row r="302">
          <cell r="U302" t="str">
            <v/>
          </cell>
        </row>
        <row r="303">
          <cell r="U303" t="str">
            <v/>
          </cell>
        </row>
        <row r="304">
          <cell r="U304" t="str">
            <v/>
          </cell>
        </row>
        <row r="305">
          <cell r="U305" t="str">
            <v/>
          </cell>
        </row>
        <row r="306">
          <cell r="U306" t="str">
            <v/>
          </cell>
        </row>
        <row r="307">
          <cell r="U307" t="str">
            <v/>
          </cell>
        </row>
        <row r="308">
          <cell r="U308" t="str">
            <v/>
          </cell>
        </row>
        <row r="309">
          <cell r="U309" t="str">
            <v/>
          </cell>
        </row>
        <row r="310">
          <cell r="U310" t="str">
            <v/>
          </cell>
        </row>
        <row r="311">
          <cell r="U311" t="str">
            <v/>
          </cell>
        </row>
        <row r="312">
          <cell r="U312" t="str">
            <v/>
          </cell>
        </row>
        <row r="313">
          <cell r="U313" t="str">
            <v/>
          </cell>
        </row>
        <row r="314">
          <cell r="U314" t="str">
            <v/>
          </cell>
        </row>
        <row r="315">
          <cell r="U315" t="str">
            <v/>
          </cell>
        </row>
        <row r="316">
          <cell r="U316" t="str">
            <v/>
          </cell>
        </row>
        <row r="317">
          <cell r="U317" t="str">
            <v/>
          </cell>
        </row>
        <row r="318">
          <cell r="U318" t="str">
            <v/>
          </cell>
        </row>
        <row r="319">
          <cell r="U319" t="str">
            <v/>
          </cell>
        </row>
        <row r="320">
          <cell r="U320" t="str">
            <v/>
          </cell>
        </row>
        <row r="321">
          <cell r="U321" t="str">
            <v/>
          </cell>
        </row>
        <row r="322">
          <cell r="U322" t="str">
            <v/>
          </cell>
        </row>
        <row r="323">
          <cell r="U323" t="str">
            <v/>
          </cell>
        </row>
        <row r="324">
          <cell r="U324" t="str">
            <v/>
          </cell>
        </row>
        <row r="325">
          <cell r="U325" t="str">
            <v/>
          </cell>
        </row>
        <row r="326">
          <cell r="U326" t="str">
            <v/>
          </cell>
        </row>
        <row r="327">
          <cell r="U327" t="str">
            <v/>
          </cell>
        </row>
        <row r="328">
          <cell r="U328" t="str">
            <v/>
          </cell>
        </row>
        <row r="329">
          <cell r="U329" t="str">
            <v/>
          </cell>
        </row>
        <row r="330">
          <cell r="U330" t="str">
            <v/>
          </cell>
        </row>
        <row r="331">
          <cell r="U331" t="str">
            <v/>
          </cell>
        </row>
        <row r="332">
          <cell r="U332" t="str">
            <v/>
          </cell>
        </row>
        <row r="333">
          <cell r="U333" t="str">
            <v/>
          </cell>
        </row>
        <row r="334">
          <cell r="U334" t="str">
            <v/>
          </cell>
        </row>
        <row r="335">
          <cell r="U335" t="str">
            <v/>
          </cell>
        </row>
        <row r="336">
          <cell r="U336" t="str">
            <v/>
          </cell>
        </row>
        <row r="337">
          <cell r="U337" t="str">
            <v/>
          </cell>
        </row>
        <row r="338">
          <cell r="U338" t="str">
            <v/>
          </cell>
        </row>
        <row r="339">
          <cell r="U339" t="str">
            <v/>
          </cell>
        </row>
        <row r="340">
          <cell r="U340" t="str">
            <v/>
          </cell>
        </row>
        <row r="341">
          <cell r="U341" t="str">
            <v/>
          </cell>
        </row>
        <row r="342">
          <cell r="U342" t="str">
            <v/>
          </cell>
        </row>
        <row r="343">
          <cell r="U343" t="str">
            <v/>
          </cell>
        </row>
        <row r="344">
          <cell r="U344" t="str">
            <v/>
          </cell>
        </row>
        <row r="345">
          <cell r="U345" t="str">
            <v/>
          </cell>
        </row>
        <row r="346">
          <cell r="U346" t="str">
            <v/>
          </cell>
        </row>
        <row r="347">
          <cell r="U347" t="str">
            <v/>
          </cell>
        </row>
        <row r="348">
          <cell r="U348" t="str">
            <v/>
          </cell>
        </row>
        <row r="349">
          <cell r="U349" t="str">
            <v/>
          </cell>
        </row>
        <row r="350">
          <cell r="U350" t="str">
            <v/>
          </cell>
        </row>
        <row r="351">
          <cell r="U351" t="str">
            <v/>
          </cell>
        </row>
        <row r="352">
          <cell r="U352" t="str">
            <v/>
          </cell>
        </row>
        <row r="353">
          <cell r="U353" t="str">
            <v/>
          </cell>
        </row>
        <row r="354">
          <cell r="U354" t="str">
            <v/>
          </cell>
        </row>
        <row r="355">
          <cell r="U355" t="str">
            <v/>
          </cell>
        </row>
        <row r="356">
          <cell r="U356" t="str">
            <v/>
          </cell>
        </row>
        <row r="357">
          <cell r="U357" t="str">
            <v/>
          </cell>
        </row>
        <row r="358">
          <cell r="U358" t="str">
            <v/>
          </cell>
        </row>
        <row r="359">
          <cell r="U359" t="str">
            <v/>
          </cell>
        </row>
        <row r="360">
          <cell r="U360" t="str">
            <v/>
          </cell>
        </row>
        <row r="361">
          <cell r="U361" t="str">
            <v/>
          </cell>
        </row>
        <row r="362">
          <cell r="U362" t="str">
            <v/>
          </cell>
        </row>
        <row r="363">
          <cell r="U363" t="str">
            <v/>
          </cell>
        </row>
        <row r="364">
          <cell r="U364" t="str">
            <v/>
          </cell>
        </row>
        <row r="365">
          <cell r="U365" t="str">
            <v/>
          </cell>
        </row>
        <row r="366">
          <cell r="U366" t="str">
            <v/>
          </cell>
        </row>
        <row r="367">
          <cell r="U367" t="str">
            <v/>
          </cell>
        </row>
        <row r="368">
          <cell r="U368" t="str">
            <v/>
          </cell>
        </row>
        <row r="369">
          <cell r="U369" t="str">
            <v/>
          </cell>
        </row>
        <row r="370">
          <cell r="U370" t="str">
            <v/>
          </cell>
        </row>
        <row r="371">
          <cell r="U371" t="str">
            <v/>
          </cell>
        </row>
        <row r="372">
          <cell r="U372" t="str">
            <v/>
          </cell>
        </row>
        <row r="373">
          <cell r="U373" t="str">
            <v/>
          </cell>
        </row>
        <row r="374">
          <cell r="U374" t="str">
            <v/>
          </cell>
        </row>
        <row r="375">
          <cell r="U375" t="str">
            <v/>
          </cell>
        </row>
        <row r="376">
          <cell r="U376" t="str">
            <v/>
          </cell>
        </row>
        <row r="377">
          <cell r="U377" t="str">
            <v/>
          </cell>
        </row>
        <row r="378">
          <cell r="U378" t="str">
            <v/>
          </cell>
        </row>
        <row r="379">
          <cell r="U379" t="str">
            <v/>
          </cell>
        </row>
        <row r="380">
          <cell r="U380" t="str">
            <v/>
          </cell>
        </row>
        <row r="381">
          <cell r="U381" t="str">
            <v/>
          </cell>
        </row>
        <row r="382">
          <cell r="U382" t="str">
            <v/>
          </cell>
        </row>
        <row r="383">
          <cell r="U383" t="str">
            <v/>
          </cell>
        </row>
        <row r="384">
          <cell r="U384" t="str">
            <v/>
          </cell>
        </row>
        <row r="385">
          <cell r="U385" t="str">
            <v/>
          </cell>
        </row>
        <row r="386">
          <cell r="U386" t="str">
            <v/>
          </cell>
        </row>
        <row r="387">
          <cell r="U387" t="str">
            <v/>
          </cell>
        </row>
        <row r="388">
          <cell r="U388" t="str">
            <v/>
          </cell>
        </row>
        <row r="389">
          <cell r="U389" t="str">
            <v/>
          </cell>
        </row>
        <row r="390">
          <cell r="U390" t="str">
            <v/>
          </cell>
        </row>
        <row r="391">
          <cell r="U391" t="str">
            <v/>
          </cell>
        </row>
        <row r="392">
          <cell r="U392" t="str">
            <v/>
          </cell>
        </row>
        <row r="393">
          <cell r="U393" t="str">
            <v/>
          </cell>
        </row>
        <row r="394">
          <cell r="U394" t="str">
            <v/>
          </cell>
        </row>
        <row r="395">
          <cell r="U395" t="str">
            <v/>
          </cell>
        </row>
        <row r="396">
          <cell r="U396" t="str">
            <v/>
          </cell>
        </row>
        <row r="397">
          <cell r="U397" t="str">
            <v/>
          </cell>
        </row>
        <row r="398">
          <cell r="U398" t="str">
            <v/>
          </cell>
        </row>
        <row r="399">
          <cell r="U399" t="str">
            <v/>
          </cell>
        </row>
        <row r="400">
          <cell r="U400" t="str">
            <v/>
          </cell>
        </row>
        <row r="401">
          <cell r="U401" t="str">
            <v/>
          </cell>
        </row>
        <row r="402">
          <cell r="U402" t="str">
            <v/>
          </cell>
        </row>
        <row r="403">
          <cell r="U403" t="str">
            <v/>
          </cell>
        </row>
        <row r="404">
          <cell r="U404" t="str">
            <v/>
          </cell>
        </row>
        <row r="405">
          <cell r="U405" t="str">
            <v/>
          </cell>
        </row>
        <row r="406">
          <cell r="U406" t="str">
            <v/>
          </cell>
        </row>
        <row r="407">
          <cell r="U407" t="str">
            <v/>
          </cell>
        </row>
        <row r="408">
          <cell r="U408" t="str">
            <v/>
          </cell>
        </row>
        <row r="409">
          <cell r="U409" t="str">
            <v/>
          </cell>
        </row>
        <row r="410">
          <cell r="U410" t="str">
            <v/>
          </cell>
        </row>
        <row r="411">
          <cell r="U411" t="str">
            <v/>
          </cell>
        </row>
        <row r="412">
          <cell r="U412" t="str">
            <v/>
          </cell>
        </row>
        <row r="413">
          <cell r="U413" t="str">
            <v/>
          </cell>
        </row>
        <row r="414">
          <cell r="U414" t="str">
            <v/>
          </cell>
        </row>
        <row r="415">
          <cell r="U415" t="str">
            <v/>
          </cell>
        </row>
        <row r="416">
          <cell r="U416" t="str">
            <v/>
          </cell>
        </row>
        <row r="417">
          <cell r="U417" t="str">
            <v/>
          </cell>
        </row>
        <row r="418">
          <cell r="U418" t="str">
            <v/>
          </cell>
        </row>
        <row r="419">
          <cell r="U419" t="str">
            <v/>
          </cell>
        </row>
        <row r="420">
          <cell r="U420" t="str">
            <v/>
          </cell>
        </row>
        <row r="421">
          <cell r="U421" t="str">
            <v/>
          </cell>
        </row>
        <row r="422">
          <cell r="U422" t="str">
            <v/>
          </cell>
        </row>
        <row r="423">
          <cell r="U423" t="str">
            <v/>
          </cell>
        </row>
        <row r="424">
          <cell r="U424" t="str">
            <v/>
          </cell>
        </row>
        <row r="425">
          <cell r="U425" t="str">
            <v/>
          </cell>
        </row>
        <row r="426">
          <cell r="U426" t="str">
            <v/>
          </cell>
        </row>
        <row r="427">
          <cell r="U427" t="str">
            <v/>
          </cell>
        </row>
        <row r="428">
          <cell r="U428" t="str">
            <v/>
          </cell>
        </row>
        <row r="429">
          <cell r="U429" t="str">
            <v/>
          </cell>
        </row>
        <row r="430">
          <cell r="U430" t="str">
            <v/>
          </cell>
        </row>
        <row r="431">
          <cell r="U431" t="str">
            <v/>
          </cell>
        </row>
        <row r="432">
          <cell r="U432" t="str">
            <v/>
          </cell>
        </row>
        <row r="433">
          <cell r="U433" t="str">
            <v/>
          </cell>
        </row>
        <row r="434">
          <cell r="U434" t="str">
            <v/>
          </cell>
        </row>
        <row r="435">
          <cell r="U435" t="str">
            <v/>
          </cell>
        </row>
        <row r="436">
          <cell r="U436" t="str">
            <v/>
          </cell>
        </row>
        <row r="437">
          <cell r="U437" t="str">
            <v/>
          </cell>
        </row>
        <row r="438">
          <cell r="U438" t="str">
            <v/>
          </cell>
        </row>
        <row r="439">
          <cell r="U439" t="str">
            <v/>
          </cell>
        </row>
        <row r="440">
          <cell r="U440" t="str">
            <v/>
          </cell>
        </row>
        <row r="441">
          <cell r="U441" t="str">
            <v/>
          </cell>
        </row>
        <row r="442">
          <cell r="U442" t="str">
            <v/>
          </cell>
        </row>
        <row r="443">
          <cell r="U443" t="str">
            <v/>
          </cell>
        </row>
        <row r="444">
          <cell r="U444" t="str">
            <v/>
          </cell>
        </row>
        <row r="445">
          <cell r="U445" t="str">
            <v/>
          </cell>
        </row>
        <row r="446">
          <cell r="U446" t="str">
            <v/>
          </cell>
        </row>
        <row r="447">
          <cell r="U447" t="str">
            <v/>
          </cell>
        </row>
        <row r="448">
          <cell r="U448" t="str">
            <v/>
          </cell>
        </row>
        <row r="449">
          <cell r="U449" t="str">
            <v/>
          </cell>
        </row>
        <row r="450">
          <cell r="U450" t="str">
            <v/>
          </cell>
        </row>
        <row r="451">
          <cell r="U451" t="str">
            <v/>
          </cell>
        </row>
        <row r="452">
          <cell r="U452" t="str">
            <v/>
          </cell>
        </row>
        <row r="453">
          <cell r="U453" t="str">
            <v/>
          </cell>
        </row>
        <row r="454">
          <cell r="U454" t="str">
            <v/>
          </cell>
        </row>
        <row r="455">
          <cell r="U455" t="str">
            <v/>
          </cell>
        </row>
        <row r="456">
          <cell r="U456" t="str">
            <v/>
          </cell>
        </row>
        <row r="457">
          <cell r="U457" t="str">
            <v/>
          </cell>
        </row>
        <row r="458">
          <cell r="U458" t="str">
            <v/>
          </cell>
        </row>
        <row r="459">
          <cell r="U459" t="str">
            <v/>
          </cell>
        </row>
        <row r="460">
          <cell r="U460" t="str">
            <v/>
          </cell>
        </row>
        <row r="461">
          <cell r="U461" t="str">
            <v/>
          </cell>
        </row>
        <row r="462">
          <cell r="U462" t="str">
            <v/>
          </cell>
        </row>
        <row r="463">
          <cell r="U463" t="str">
            <v/>
          </cell>
        </row>
        <row r="464">
          <cell r="U464" t="str">
            <v/>
          </cell>
        </row>
        <row r="465">
          <cell r="U465" t="str">
            <v/>
          </cell>
        </row>
        <row r="466">
          <cell r="U466" t="str">
            <v/>
          </cell>
        </row>
        <row r="467">
          <cell r="U467" t="str">
            <v/>
          </cell>
        </row>
        <row r="468">
          <cell r="U468" t="str">
            <v/>
          </cell>
        </row>
        <row r="469">
          <cell r="U469" t="str">
            <v/>
          </cell>
        </row>
        <row r="470">
          <cell r="U470" t="str">
            <v/>
          </cell>
        </row>
        <row r="471">
          <cell r="U471" t="str">
            <v/>
          </cell>
        </row>
        <row r="472">
          <cell r="U472" t="str">
            <v/>
          </cell>
        </row>
        <row r="473">
          <cell r="U473" t="str">
            <v/>
          </cell>
        </row>
        <row r="474">
          <cell r="U474" t="str">
            <v/>
          </cell>
        </row>
        <row r="475">
          <cell r="U475" t="str">
            <v/>
          </cell>
        </row>
        <row r="476">
          <cell r="U476" t="str">
            <v/>
          </cell>
        </row>
        <row r="477">
          <cell r="U477" t="str">
            <v/>
          </cell>
        </row>
        <row r="478">
          <cell r="U478" t="str">
            <v/>
          </cell>
        </row>
        <row r="479">
          <cell r="U479" t="str">
            <v/>
          </cell>
        </row>
        <row r="480">
          <cell r="U480" t="str">
            <v/>
          </cell>
        </row>
        <row r="481">
          <cell r="U481" t="str">
            <v/>
          </cell>
        </row>
        <row r="482">
          <cell r="U482" t="str">
            <v/>
          </cell>
        </row>
        <row r="483">
          <cell r="U483" t="str">
            <v/>
          </cell>
        </row>
        <row r="484">
          <cell r="U484" t="str">
            <v/>
          </cell>
        </row>
        <row r="485">
          <cell r="U485" t="str">
            <v/>
          </cell>
        </row>
        <row r="486">
          <cell r="U486" t="str">
            <v/>
          </cell>
        </row>
        <row r="487">
          <cell r="U487" t="str">
            <v/>
          </cell>
        </row>
        <row r="488">
          <cell r="U488" t="str">
            <v/>
          </cell>
        </row>
        <row r="489">
          <cell r="U489" t="str">
            <v/>
          </cell>
        </row>
        <row r="490">
          <cell r="U490" t="str">
            <v/>
          </cell>
        </row>
        <row r="491">
          <cell r="U491" t="str">
            <v/>
          </cell>
        </row>
        <row r="492">
          <cell r="U492" t="str">
            <v/>
          </cell>
        </row>
        <row r="493">
          <cell r="U493" t="str">
            <v/>
          </cell>
        </row>
        <row r="494">
          <cell r="U494" t="str">
            <v/>
          </cell>
        </row>
        <row r="495">
          <cell r="U495" t="str">
            <v/>
          </cell>
        </row>
        <row r="496">
          <cell r="U496" t="str">
            <v/>
          </cell>
        </row>
        <row r="497">
          <cell r="U497" t="str">
            <v/>
          </cell>
        </row>
        <row r="498">
          <cell r="U498" t="str">
            <v/>
          </cell>
        </row>
      </sheetData>
      <sheetData sheetId="3">
        <row r="5">
          <cell r="O5">
            <v>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
      <sheetName val="PI"/>
      <sheetName val="Hoja3"/>
      <sheetName val="Hoja1"/>
      <sheetName val="Hoja2"/>
    </sheetNames>
    <sheetDataSet>
      <sheetData sheetId="1">
        <row r="13">
          <cell r="A13" t="str">
            <v>6.5.1.1</v>
          </cell>
          <cell r="B13" t="str">
            <v>Creación e implementación del Consejo de Política Habitacional</v>
          </cell>
          <cell r="C13" t="str">
            <v>6.5.1.1.1 </v>
          </cell>
        </row>
        <row r="14">
          <cell r="A14" t="str">
            <v>6.5.1.2</v>
          </cell>
          <cell r="B14" t="str">
            <v>Revisión y ajuste del Plan Estratégico Habitacional de Medellín – PEHMED</v>
          </cell>
          <cell r="C14" t="str">
            <v>6.5.1.2.1 </v>
          </cell>
          <cell r="D14" t="str">
            <v>Plan Estratégico Habitacional de Medellín ajustado</v>
          </cell>
        </row>
        <row r="15">
          <cell r="A15" t="str">
            <v>6.5.1.3</v>
          </cell>
          <cell r="B15" t="str">
            <v>Adopción y reglamentación de la política pública de inquilinatos</v>
          </cell>
          <cell r="C15" t="str">
            <v>6.5.1.3.1 </v>
          </cell>
          <cell r="D15" t="str">
            <v>Política pública de inquilinatos adoptada y reglamentada</v>
          </cell>
        </row>
        <row r="17">
          <cell r="A17" t="str">
            <v>6.5.2.1</v>
          </cell>
          <cell r="C17" t="str">
            <v>6.5.2.1.1</v>
          </cell>
          <cell r="D17" t="str">
            <v>Subsidios para vivienda definitiva asignados a hogares sujetos de reasentamiento por eventos naturales, riesgo y desastres</v>
          </cell>
        </row>
        <row r="18">
          <cell r="B18" t="str">
            <v>Reasentamiento de población con soluciones de vivienda definitiva</v>
          </cell>
          <cell r="C18" t="str">
            <v>6.5.2.1.2</v>
          </cell>
          <cell r="D18" t="str">
            <v>Hogares sujetos de reasentamiento por obras de utilidad pública atendidos</v>
          </cell>
        </row>
        <row r="19">
          <cell r="A19" t="str">
            <v>6.5.2.2</v>
          </cell>
          <cell r="B19" t="str">
            <v>Una solución definitiva para la población en arrendamiento temporal</v>
          </cell>
          <cell r="C19" t="str">
            <v>6.5.2.2.1</v>
          </cell>
          <cell r="D19" t="str">
            <v>Subsidios para vivienda definitiva asignados a la población de arrendamiento temporal</v>
          </cell>
        </row>
        <row r="20">
          <cell r="A20" t="str">
            <v>6.5.2.3</v>
          </cell>
          <cell r="C20" t="str">
            <v>6.5.2.3.1</v>
          </cell>
          <cell r="D20" t="str">
            <v>Subsidios asignados para pago de arrendamiento temporal</v>
          </cell>
        </row>
        <row r="23">
          <cell r="A23" t="str">
            <v>6.5.3.1</v>
          </cell>
          <cell r="C23" t="str">
            <v>6.5.3.1.1</v>
          </cell>
          <cell r="D23" t="str">
            <v>Subsidios para vivienda nueva asignados</v>
          </cell>
        </row>
        <row r="25">
          <cell r="C25" t="str">
            <v>6.5.3.1.3</v>
          </cell>
          <cell r="D25" t="str">
            <v>Vivienda de interés social construida</v>
          </cell>
        </row>
        <row r="26">
          <cell r="C26" t="str">
            <v>6.5.3.1.4</v>
          </cell>
          <cell r="D26" t="str">
            <v>Viviendas de interés social promovidas en alianza con el sector privado</v>
          </cell>
        </row>
        <row r="29">
          <cell r="B29" t="str">
            <v>Fomento a la autoconstrucción e iniciativas comunitarias</v>
          </cell>
        </row>
        <row r="31">
          <cell r="A31" t="str">
            <v>6.5.4.1</v>
          </cell>
          <cell r="B31" t="str">
            <v>Mejoramiento de vivienda</v>
          </cell>
          <cell r="C31" t="str">
            <v>6.5.4.1.1</v>
          </cell>
          <cell r="D31" t="str">
            <v>Subsidios para mejoramiento de vivienda asignados</v>
          </cell>
        </row>
        <row r="32">
          <cell r="C32" t="str">
            <v>6.5.4.1.2</v>
          </cell>
        </row>
        <row r="33">
          <cell r="C33" t="str">
            <v>6.5.4.1.3</v>
          </cell>
          <cell r="D33" t="str">
            <v>Mejoramientos de vivienda ejecutados</v>
          </cell>
        </row>
        <row r="34">
          <cell r="A34" t="str">
            <v>6.5.4.2</v>
          </cell>
          <cell r="B34" t="str">
            <v>Mejoramiento del entorno barrial</v>
          </cell>
        </row>
        <row r="35">
          <cell r="A35" t="str">
            <v>6.5.4.3</v>
          </cell>
          <cell r="B35" t="str">
            <v>Titulación de predios</v>
          </cell>
          <cell r="C35" t="str">
            <v>6.5.4.3.1</v>
          </cell>
        </row>
        <row r="37">
          <cell r="B37" t="str">
            <v>Reconocimiento de edificaciones</v>
          </cell>
        </row>
        <row r="38">
          <cell r="A38" t="str">
            <v>6.5.4.4</v>
          </cell>
          <cell r="C38" t="str">
            <v>6.5.4.4.2</v>
          </cell>
          <cell r="D38" t="str">
            <v>Viviendas habilitadas para conexión de los servicios de acueducto y alcantarillado</v>
          </cell>
        </row>
        <row r="39">
          <cell r="B39" t="str">
            <v>Saneamiento predial – Gestión para la tenencia segura</v>
          </cell>
          <cell r="C39" t="str">
            <v>6.5.4.5.1</v>
          </cell>
          <cell r="D39" t="str">
            <v>Viviendas escrituradas por saneamiento predial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guimiento Compromios (POAI)"/>
      <sheetName val="Proyectos Viejos"/>
    </sheetNames>
    <sheetDataSet>
      <sheetData sheetId="0">
        <row r="2">
          <cell r="C2">
            <v>1</v>
          </cell>
        </row>
        <row r="3">
          <cell r="C3">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AG232"/>
  <sheetViews>
    <sheetView tabSelected="1" zoomScale="59" zoomScaleNormal="59" zoomScalePageLayoutView="0" workbookViewId="0" topLeftCell="A7">
      <pane xSplit="7" ySplit="2" topLeftCell="L14" activePane="bottomRight" state="frozen"/>
      <selection pane="topLeft" activeCell="C7" sqref="C7"/>
      <selection pane="topRight" activeCell="G7" sqref="G7"/>
      <selection pane="bottomLeft" activeCell="C11" sqref="C11"/>
      <selection pane="bottomRight" activeCell="AG18" sqref="AG18"/>
    </sheetView>
  </sheetViews>
  <sheetFormatPr defaultColWidth="11.57421875" defaultRowHeight="15"/>
  <cols>
    <col min="1" max="1" width="35.140625" style="1" hidden="1" customWidth="1"/>
    <col min="2" max="2" width="29.7109375" style="1" customWidth="1"/>
    <col min="3" max="3" width="31.421875" style="1" hidden="1" customWidth="1"/>
    <col min="4" max="4" width="45.140625" style="1" hidden="1" customWidth="1"/>
    <col min="5" max="5" width="26.8515625" style="1" customWidth="1"/>
    <col min="6" max="6" width="19.421875" style="35" customWidth="1"/>
    <col min="7" max="7" width="32.140625" style="1" customWidth="1"/>
    <col min="8" max="8" width="18.28125" style="36" customWidth="1"/>
    <col min="9" max="9" width="55.28125" style="1" customWidth="1"/>
    <col min="10" max="10" width="26.8515625" style="1" customWidth="1"/>
    <col min="11" max="11" width="14.8515625" style="17" customWidth="1"/>
    <col min="12" max="12" width="18.140625" style="17" bestFit="1" customWidth="1"/>
    <col min="13" max="13" width="16.7109375" style="1" customWidth="1"/>
    <col min="14" max="20" width="10.8515625" style="1" customWidth="1"/>
    <col min="21" max="21" width="10.8515625" style="18" customWidth="1"/>
    <col min="22" max="29" width="10.8515625" style="1" hidden="1" customWidth="1"/>
    <col min="30" max="30" width="24.421875" style="37" customWidth="1"/>
    <col min="31" max="31" width="28.28125" style="37" customWidth="1"/>
    <col min="32" max="32" width="33.28125" style="1" customWidth="1"/>
    <col min="33" max="33" width="176.7109375" style="16" customWidth="1"/>
    <col min="34" max="34" width="11.421875" style="1" customWidth="1"/>
    <col min="35" max="35" width="11.00390625" style="1" customWidth="1"/>
    <col min="36" max="16384" width="11.421875" style="1" customWidth="1"/>
  </cols>
  <sheetData>
    <row r="1" spans="6:33" ht="18.75">
      <c r="F1" s="2"/>
      <c r="G1" s="499" t="s">
        <v>0</v>
      </c>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3" t="s">
        <v>1</v>
      </c>
    </row>
    <row r="2" spans="6:33" ht="18.75">
      <c r="F2" s="4"/>
      <c r="G2" s="501"/>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3" t="s">
        <v>2</v>
      </c>
    </row>
    <row r="3" spans="6:33" ht="18.75">
      <c r="F3" s="4"/>
      <c r="G3" s="501"/>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3" t="s">
        <v>3</v>
      </c>
    </row>
    <row r="4" spans="6:33" ht="18.75">
      <c r="F4" s="5"/>
      <c r="G4" s="503"/>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3" t="s">
        <v>4</v>
      </c>
    </row>
    <row r="5" spans="6:33" ht="18.75">
      <c r="F5" s="6"/>
      <c r="G5" s="7"/>
      <c r="H5" s="7"/>
      <c r="I5" s="7"/>
      <c r="J5" s="7"/>
      <c r="K5" s="7"/>
      <c r="L5" s="7"/>
      <c r="M5" s="7"/>
      <c r="N5" s="187"/>
      <c r="O5" s="7"/>
      <c r="P5" s="7"/>
      <c r="Q5" s="7"/>
      <c r="R5" s="7"/>
      <c r="S5" s="7"/>
      <c r="T5" s="9"/>
      <c r="U5" s="8"/>
      <c r="V5" s="7"/>
      <c r="W5" s="7"/>
      <c r="X5" s="7"/>
      <c r="Y5" s="9"/>
      <c r="Z5" s="7"/>
      <c r="AA5" s="7"/>
      <c r="AB5" s="7"/>
      <c r="AC5" s="7"/>
      <c r="AD5" s="7"/>
      <c r="AE5" s="7"/>
      <c r="AF5" s="7"/>
      <c r="AG5" s="10"/>
    </row>
    <row r="6" spans="6:32" ht="18.75">
      <c r="F6" s="505" t="s">
        <v>95</v>
      </c>
      <c r="G6" s="505"/>
      <c r="H6" s="11"/>
      <c r="I6" s="12"/>
      <c r="J6" s="12"/>
      <c r="K6" s="12"/>
      <c r="L6" s="12"/>
      <c r="M6" s="12"/>
      <c r="N6" s="12"/>
      <c r="O6" s="12"/>
      <c r="P6" s="12"/>
      <c r="Q6" s="12"/>
      <c r="R6" s="12"/>
      <c r="S6" s="12"/>
      <c r="T6" s="14"/>
      <c r="U6" s="13"/>
      <c r="V6" s="12"/>
      <c r="W6" s="12"/>
      <c r="X6" s="12"/>
      <c r="Y6" s="14"/>
      <c r="Z6" s="12"/>
      <c r="AA6" s="12"/>
      <c r="AB6" s="12"/>
      <c r="AC6" s="12"/>
      <c r="AD6" s="15"/>
      <c r="AE6" s="15"/>
      <c r="AF6" s="12"/>
    </row>
    <row r="7" spans="3:33" ht="58.5" customHeight="1">
      <c r="C7" s="34"/>
      <c r="D7" s="34"/>
      <c r="E7" s="34"/>
      <c r="F7" s="506" t="s">
        <v>332</v>
      </c>
      <c r="G7" s="506"/>
      <c r="H7" s="202"/>
      <c r="I7" s="34" t="s">
        <v>5</v>
      </c>
      <c r="J7" s="34"/>
      <c r="K7" s="198"/>
      <c r="L7" s="198"/>
      <c r="M7" s="34"/>
      <c r="N7" s="34"/>
      <c r="O7" s="34"/>
      <c r="P7" s="34"/>
      <c r="Q7" s="34"/>
      <c r="R7" s="34"/>
      <c r="S7" s="34"/>
      <c r="T7" s="204"/>
      <c r="U7" s="203"/>
      <c r="V7" s="34"/>
      <c r="W7" s="34"/>
      <c r="X7" s="34"/>
      <c r="Y7" s="204"/>
      <c r="Z7" s="34"/>
      <c r="AA7" s="34"/>
      <c r="AB7" s="34"/>
      <c r="AC7" s="34"/>
      <c r="AD7" s="205"/>
      <c r="AE7" s="205"/>
      <c r="AF7" s="34"/>
      <c r="AG7" s="206"/>
    </row>
    <row r="8" spans="1:33" s="43" customFormat="1" ht="95.25" customHeight="1">
      <c r="A8" s="42" t="s">
        <v>6</v>
      </c>
      <c r="B8" s="199" t="s">
        <v>7</v>
      </c>
      <c r="C8" s="219" t="s">
        <v>8</v>
      </c>
      <c r="D8" s="275" t="s">
        <v>342</v>
      </c>
      <c r="E8" s="219" t="s">
        <v>8</v>
      </c>
      <c r="F8" s="219" t="s">
        <v>9</v>
      </c>
      <c r="G8" s="220" t="s">
        <v>10</v>
      </c>
      <c r="H8" s="220" t="s">
        <v>11</v>
      </c>
      <c r="I8" s="220" t="s">
        <v>12</v>
      </c>
      <c r="J8" s="221" t="s">
        <v>13</v>
      </c>
      <c r="K8" s="221" t="s">
        <v>14</v>
      </c>
      <c r="L8" s="222" t="s">
        <v>15</v>
      </c>
      <c r="M8" s="222" t="s">
        <v>377</v>
      </c>
      <c r="N8" s="337" t="s">
        <v>322</v>
      </c>
      <c r="O8" s="337" t="s">
        <v>16</v>
      </c>
      <c r="P8" s="337" t="s">
        <v>17</v>
      </c>
      <c r="Q8" s="337" t="s">
        <v>18</v>
      </c>
      <c r="R8" s="337" t="s">
        <v>19</v>
      </c>
      <c r="S8" s="337" t="s">
        <v>20</v>
      </c>
      <c r="T8" s="337" t="s">
        <v>279</v>
      </c>
      <c r="U8" s="338" t="s">
        <v>362</v>
      </c>
      <c r="V8" s="337" t="s">
        <v>21</v>
      </c>
      <c r="W8" s="337" t="s">
        <v>22</v>
      </c>
      <c r="X8" s="337" t="s">
        <v>23</v>
      </c>
      <c r="Y8" s="337" t="s">
        <v>24</v>
      </c>
      <c r="Z8" s="337" t="s">
        <v>25</v>
      </c>
      <c r="AA8" s="337" t="s">
        <v>26</v>
      </c>
      <c r="AB8" s="337" t="s">
        <v>27</v>
      </c>
      <c r="AC8" s="222" t="s">
        <v>361</v>
      </c>
      <c r="AD8" s="223" t="s">
        <v>363</v>
      </c>
      <c r="AE8" s="223" t="s">
        <v>360</v>
      </c>
      <c r="AF8" s="224" t="s">
        <v>28</v>
      </c>
      <c r="AG8" s="225" t="s">
        <v>29</v>
      </c>
    </row>
    <row r="9" spans="1:33" s="420" customFormat="1" ht="95.25" customHeight="1">
      <c r="A9" s="419"/>
      <c r="B9" s="372" t="s">
        <v>310</v>
      </c>
      <c r="C9" s="26" t="e">
        <f>+'[2]PI'!#REF!</f>
        <v>#REF!</v>
      </c>
      <c r="D9" s="26" t="e">
        <f>+'[2]PI'!#REF!</f>
        <v>#REF!</v>
      </c>
      <c r="E9" s="26" t="s">
        <v>121</v>
      </c>
      <c r="F9" s="400">
        <v>160500</v>
      </c>
      <c r="G9" s="26" t="s">
        <v>32</v>
      </c>
      <c r="H9" s="413" t="s">
        <v>341</v>
      </c>
      <c r="I9" s="525" t="s">
        <v>369</v>
      </c>
      <c r="J9" s="20" t="s">
        <v>370</v>
      </c>
      <c r="K9" s="22">
        <f>LEN(J9)</f>
        <v>46</v>
      </c>
      <c r="L9" s="23" t="s">
        <v>34</v>
      </c>
      <c r="M9" s="446">
        <v>1</v>
      </c>
      <c r="N9" s="422">
        <v>1</v>
      </c>
      <c r="O9" s="422">
        <v>1</v>
      </c>
      <c r="P9" s="422">
        <v>1</v>
      </c>
      <c r="Q9" s="422">
        <v>1</v>
      </c>
      <c r="R9" s="422">
        <v>1</v>
      </c>
      <c r="S9" s="422">
        <v>1</v>
      </c>
      <c r="T9" s="423">
        <f>(N9+O9+P9+Q9+R9+S9)/6</f>
        <v>1</v>
      </c>
      <c r="U9" s="423">
        <v>1</v>
      </c>
      <c r="V9" s="423"/>
      <c r="W9" s="423"/>
      <c r="X9" s="423"/>
      <c r="Y9" s="423"/>
      <c r="Z9" s="424"/>
      <c r="AA9" s="424"/>
      <c r="AB9" s="422">
        <v>1.1</v>
      </c>
      <c r="AC9" s="422">
        <v>1.1</v>
      </c>
      <c r="AD9" s="460">
        <v>1475048057</v>
      </c>
      <c r="AE9" s="426">
        <v>1475048057</v>
      </c>
      <c r="AF9" s="459" t="s">
        <v>35</v>
      </c>
      <c r="AG9" s="421" t="s">
        <v>396</v>
      </c>
    </row>
    <row r="10" spans="1:33" ht="95.25" customHeight="1">
      <c r="A10" s="20" t="str">
        <f>+'[2]PI'!A13</f>
        <v>6.5.1.1</v>
      </c>
      <c r="B10" s="200" t="str">
        <f>+'[2]PI'!B13</f>
        <v>Creación e implementación del Consejo de Política Habitacional</v>
      </c>
      <c r="C10" s="20" t="str">
        <f>+'[2]PI'!C13</f>
        <v>6.5.1.1.1 </v>
      </c>
      <c r="D10" s="26" t="str">
        <f>+'[2]PI'!B13</f>
        <v>Creación e implementación del Consejo de Política Habitacional</v>
      </c>
      <c r="E10" s="26" t="s">
        <v>134</v>
      </c>
      <c r="F10" s="400">
        <v>160483</v>
      </c>
      <c r="G10" s="20" t="s">
        <v>36</v>
      </c>
      <c r="H10" s="21" t="s">
        <v>325</v>
      </c>
      <c r="I10" s="525" t="s">
        <v>37</v>
      </c>
      <c r="J10" s="20" t="s">
        <v>343</v>
      </c>
      <c r="K10" s="22">
        <f aca="true" t="shared" si="0" ref="K10:K38">LEN(J10)</f>
        <v>35</v>
      </c>
      <c r="L10" s="22" t="s">
        <v>34</v>
      </c>
      <c r="M10" s="446">
        <v>0.49</v>
      </c>
      <c r="N10" s="425">
        <v>0</v>
      </c>
      <c r="O10" s="425">
        <v>0.1</v>
      </c>
      <c r="P10" s="425">
        <v>0.15</v>
      </c>
      <c r="Q10" s="425">
        <v>0.15</v>
      </c>
      <c r="R10" s="476">
        <v>0.15</v>
      </c>
      <c r="S10" s="238">
        <v>0.05</v>
      </c>
      <c r="T10" s="456">
        <f>(N10+O10+P10+Q10+R10+S10)/6</f>
        <v>0.10000000000000002</v>
      </c>
      <c r="U10" s="443">
        <f>T10/M10</f>
        <v>0.20408163265306126</v>
      </c>
      <c r="V10" s="238"/>
      <c r="W10" s="255"/>
      <c r="X10" s="255"/>
      <c r="Y10" s="255"/>
      <c r="Z10" s="255"/>
      <c r="AA10" s="255"/>
      <c r="AB10" s="256">
        <v>1</v>
      </c>
      <c r="AC10" s="207">
        <v>1</v>
      </c>
      <c r="AD10" s="460">
        <v>782670128</v>
      </c>
      <c r="AE10" s="426">
        <v>782670128</v>
      </c>
      <c r="AF10" s="459" t="s">
        <v>38</v>
      </c>
      <c r="AG10" s="421" t="s">
        <v>395</v>
      </c>
    </row>
    <row r="11" spans="1:33" ht="95.25" customHeight="1">
      <c r="A11" s="20" t="str">
        <f>+'[2]PI'!A14</f>
        <v>6.5.1.2</v>
      </c>
      <c r="B11" s="200" t="str">
        <f>+'[2]PI'!B14</f>
        <v>Revisión y ajuste del Plan Estratégico Habitacional de Medellín – PEHMED</v>
      </c>
      <c r="C11" s="20" t="str">
        <f>+'[2]PI'!C14</f>
        <v>6.5.1.2.1 </v>
      </c>
      <c r="D11" s="20" t="str">
        <f>+'[2]PI'!D14</f>
        <v>Plan Estratégico Habitacional de Medellín ajustado</v>
      </c>
      <c r="E11" s="26" t="s">
        <v>138</v>
      </c>
      <c r="F11" s="400">
        <v>160486</v>
      </c>
      <c r="G11" s="20" t="s">
        <v>39</v>
      </c>
      <c r="H11" s="21" t="s">
        <v>326</v>
      </c>
      <c r="I11" s="525" t="s">
        <v>40</v>
      </c>
      <c r="J11" s="20" t="s">
        <v>344</v>
      </c>
      <c r="K11" s="22">
        <f t="shared" si="0"/>
        <v>35</v>
      </c>
      <c r="L11" s="22" t="s">
        <v>34</v>
      </c>
      <c r="M11" s="446">
        <v>0.95</v>
      </c>
      <c r="N11" s="425">
        <v>0</v>
      </c>
      <c r="O11" s="425">
        <v>0.1</v>
      </c>
      <c r="P11" s="427">
        <v>0.15</v>
      </c>
      <c r="Q11" s="239">
        <v>0.15</v>
      </c>
      <c r="R11" s="239">
        <v>0.15</v>
      </c>
      <c r="S11" s="239">
        <v>0.05</v>
      </c>
      <c r="T11" s="456">
        <f>(N11+O11+P11+Q11+R11+S11)/6</f>
        <v>0.10000000000000002</v>
      </c>
      <c r="U11" s="443">
        <f>T11/M11</f>
        <v>0.10526315789473686</v>
      </c>
      <c r="V11" s="239"/>
      <c r="W11" s="239"/>
      <c r="X11" s="239"/>
      <c r="Y11" s="239"/>
      <c r="Z11" s="239"/>
      <c r="AA11" s="239"/>
      <c r="AB11" s="256">
        <v>0.25</v>
      </c>
      <c r="AC11" s="207">
        <v>1</v>
      </c>
      <c r="AD11" s="460">
        <v>688795850</v>
      </c>
      <c r="AE11" s="426">
        <v>688795850</v>
      </c>
      <c r="AF11" s="459" t="s">
        <v>38</v>
      </c>
      <c r="AG11" s="428" t="s">
        <v>397</v>
      </c>
    </row>
    <row r="12" spans="1:33" ht="95.25" customHeight="1">
      <c r="A12" s="20" t="str">
        <f>+'[2]PI'!A15</f>
        <v>6.5.1.3</v>
      </c>
      <c r="B12" s="200" t="str">
        <f>+'[2]PI'!B15</f>
        <v>Adopción y reglamentación de la política pública de inquilinatos</v>
      </c>
      <c r="C12" s="20" t="str">
        <f>+'[2]PI'!C15</f>
        <v>6.5.1.3.1 </v>
      </c>
      <c r="D12" s="20" t="str">
        <f>+'[2]PI'!D15</f>
        <v>Política pública de inquilinatos adoptada y reglamentada</v>
      </c>
      <c r="E12" s="26" t="s">
        <v>142</v>
      </c>
      <c r="F12" s="400">
        <v>160488</v>
      </c>
      <c r="G12" s="20" t="s">
        <v>41</v>
      </c>
      <c r="H12" s="21" t="s">
        <v>327</v>
      </c>
      <c r="I12" s="525" t="s">
        <v>42</v>
      </c>
      <c r="J12" s="20" t="s">
        <v>343</v>
      </c>
      <c r="K12" s="22">
        <f>LEN(J12)</f>
        <v>35</v>
      </c>
      <c r="L12" s="22" t="s">
        <v>34</v>
      </c>
      <c r="M12" s="469">
        <v>1</v>
      </c>
      <c r="N12" s="429">
        <v>0</v>
      </c>
      <c r="O12" s="429">
        <v>0.1</v>
      </c>
      <c r="P12" s="429">
        <v>0.1</v>
      </c>
      <c r="Q12" s="429">
        <v>0.1</v>
      </c>
      <c r="R12" s="429">
        <v>0.1</v>
      </c>
      <c r="S12" s="239">
        <v>0.1</v>
      </c>
      <c r="T12" s="374">
        <f>(N12+O12+P12+Q12+R12)/6</f>
        <v>0.06666666666666667</v>
      </c>
      <c r="U12" s="207">
        <f aca="true" t="shared" si="1" ref="U12:U17">T12/M12</f>
        <v>0.06666666666666667</v>
      </c>
      <c r="V12" s="238"/>
      <c r="W12" s="238"/>
      <c r="X12" s="238"/>
      <c r="Y12" s="238"/>
      <c r="Z12" s="238"/>
      <c r="AA12" s="238"/>
      <c r="AB12" s="256">
        <v>0.2</v>
      </c>
      <c r="AC12" s="207">
        <v>0.1</v>
      </c>
      <c r="AD12" s="460">
        <v>896960369</v>
      </c>
      <c r="AE12" s="426">
        <v>896960369</v>
      </c>
      <c r="AF12" s="459" t="s">
        <v>38</v>
      </c>
      <c r="AG12" s="430" t="s">
        <v>410</v>
      </c>
    </row>
    <row r="13" spans="1:33" ht="95.25" customHeight="1">
      <c r="A13" s="20" t="str">
        <f>+'[2]PI'!A17</f>
        <v>6.5.2.1</v>
      </c>
      <c r="B13" s="200" t="str">
        <f>+'[2]PI'!B18</f>
        <v>Reasentamiento de población con soluciones de vivienda definitiva</v>
      </c>
      <c r="C13" s="20" t="str">
        <f>+'[2]PI'!C17</f>
        <v>6.5.2.1.1</v>
      </c>
      <c r="D13" s="20" t="str">
        <f>+'[2]PI'!D17</f>
        <v>Subsidios para vivienda definitiva asignados a hogares sujetos de reasentamiento por eventos naturales, riesgo y desastres</v>
      </c>
      <c r="E13" s="26" t="s">
        <v>149</v>
      </c>
      <c r="F13" s="400">
        <v>160489</v>
      </c>
      <c r="G13" s="25" t="s">
        <v>44</v>
      </c>
      <c r="H13" s="21" t="s">
        <v>328</v>
      </c>
      <c r="I13" s="525" t="s">
        <v>46</v>
      </c>
      <c r="J13" s="20" t="s">
        <v>345</v>
      </c>
      <c r="K13" s="22">
        <f t="shared" si="0"/>
        <v>38</v>
      </c>
      <c r="L13" s="22" t="s">
        <v>47</v>
      </c>
      <c r="M13" s="437">
        <v>27</v>
      </c>
      <c r="N13" s="431">
        <v>1</v>
      </c>
      <c r="O13" s="431">
        <v>0</v>
      </c>
      <c r="P13" s="431">
        <v>1</v>
      </c>
      <c r="Q13" s="346">
        <v>0</v>
      </c>
      <c r="R13" s="346">
        <v>0</v>
      </c>
      <c r="S13" s="346">
        <v>0</v>
      </c>
      <c r="T13" s="310">
        <f>N13+O13+P13+Q13+R13+S13</f>
        <v>2</v>
      </c>
      <c r="U13" s="432">
        <f>T13/M13</f>
        <v>0.07407407407407407</v>
      </c>
      <c r="V13" s="346"/>
      <c r="W13" s="346"/>
      <c r="X13" s="346"/>
      <c r="Y13" s="346"/>
      <c r="Z13" s="346"/>
      <c r="AA13" s="346"/>
      <c r="AB13" s="433">
        <v>2</v>
      </c>
      <c r="AC13" s="432">
        <v>0.07</v>
      </c>
      <c r="AD13" s="460">
        <v>21741471346</v>
      </c>
      <c r="AE13" s="426">
        <v>21741471346</v>
      </c>
      <c r="AF13" s="459" t="s">
        <v>94</v>
      </c>
      <c r="AG13" s="474" t="s">
        <v>398</v>
      </c>
    </row>
    <row r="14" spans="1:33" ht="95.25" customHeight="1">
      <c r="A14" s="20" t="str">
        <f>+A13</f>
        <v>6.5.2.1</v>
      </c>
      <c r="B14" s="201" t="str">
        <f>+B13</f>
        <v>Reasentamiento de población con soluciones de vivienda definitiva</v>
      </c>
      <c r="C14" s="20" t="str">
        <f>+'[2]PI'!C18</f>
        <v>6.5.2.1.2</v>
      </c>
      <c r="D14" s="20" t="str">
        <f>+'[2]PI'!D18</f>
        <v>Hogares sujetos de reasentamiento por obras de utilidad pública atendidos</v>
      </c>
      <c r="E14" s="26" t="s">
        <v>154</v>
      </c>
      <c r="F14" s="384" t="s">
        <v>329</v>
      </c>
      <c r="G14" s="20" t="s">
        <v>48</v>
      </c>
      <c r="H14" s="436" t="s">
        <v>49</v>
      </c>
      <c r="I14" s="525" t="s">
        <v>50</v>
      </c>
      <c r="J14" s="25" t="s">
        <v>344</v>
      </c>
      <c r="K14" s="22">
        <f t="shared" si="0"/>
        <v>35</v>
      </c>
      <c r="L14" s="22" t="s">
        <v>34</v>
      </c>
      <c r="M14" s="446">
        <v>1</v>
      </c>
      <c r="N14" s="446">
        <v>1</v>
      </c>
      <c r="O14" s="446">
        <v>1</v>
      </c>
      <c r="P14" s="446">
        <v>1</v>
      </c>
      <c r="Q14" s="443">
        <v>1</v>
      </c>
      <c r="R14" s="443">
        <v>0</v>
      </c>
      <c r="S14" s="443">
        <v>1</v>
      </c>
      <c r="T14" s="480">
        <f>(N14+O14+P14+Q14+R14+S14)/6</f>
        <v>0.8333333333333334</v>
      </c>
      <c r="U14" s="443">
        <f>T14/M14</f>
        <v>0.8333333333333334</v>
      </c>
      <c r="V14" s="207"/>
      <c r="W14" s="207"/>
      <c r="X14" s="207"/>
      <c r="Y14" s="207"/>
      <c r="Z14" s="207"/>
      <c r="AA14" s="207"/>
      <c r="AB14" s="256">
        <v>1</v>
      </c>
      <c r="AC14" s="207">
        <v>1</v>
      </c>
      <c r="AD14" s="487" t="s">
        <v>411</v>
      </c>
      <c r="AE14" s="426" t="s">
        <v>411</v>
      </c>
      <c r="AF14" s="459" t="s">
        <v>379</v>
      </c>
      <c r="AG14" s="434" t="s">
        <v>399</v>
      </c>
    </row>
    <row r="15" spans="1:33" ht="95.25" customHeight="1">
      <c r="A15" s="20" t="str">
        <f>+'[2]PI'!A19</f>
        <v>6.5.2.2</v>
      </c>
      <c r="B15" s="200" t="str">
        <f>+'[2]PI'!B19</f>
        <v>Una solución definitiva para la población en arrendamiento temporal</v>
      </c>
      <c r="C15" s="20" t="str">
        <f>+'[2]PI'!C19</f>
        <v>6.5.2.2.1</v>
      </c>
      <c r="D15" s="20" t="str">
        <f>+'[2]PI'!D19</f>
        <v>Subsidios para vivienda definitiva asignados a la población de arrendamiento temporal</v>
      </c>
      <c r="E15" s="26" t="s">
        <v>160</v>
      </c>
      <c r="F15" s="384">
        <v>160490</v>
      </c>
      <c r="G15" s="25" t="s">
        <v>51</v>
      </c>
      <c r="H15" s="21" t="s">
        <v>330</v>
      </c>
      <c r="I15" s="525" t="s">
        <v>53</v>
      </c>
      <c r="J15" s="20" t="s">
        <v>346</v>
      </c>
      <c r="K15" s="22">
        <f t="shared" si="0"/>
        <v>39</v>
      </c>
      <c r="L15" s="22" t="s">
        <v>47</v>
      </c>
      <c r="M15" s="437">
        <v>8</v>
      </c>
      <c r="N15" s="417">
        <v>2</v>
      </c>
      <c r="O15" s="417">
        <v>0</v>
      </c>
      <c r="P15" s="417">
        <v>1</v>
      </c>
      <c r="Q15" s="29">
        <v>0</v>
      </c>
      <c r="R15" s="29">
        <v>0</v>
      </c>
      <c r="S15" s="29">
        <v>0</v>
      </c>
      <c r="T15" s="481">
        <f>N15+O15+P15+Q15+R15+R15+S15</f>
        <v>3</v>
      </c>
      <c r="U15" s="443">
        <f t="shared" si="1"/>
        <v>0.375</v>
      </c>
      <c r="V15" s="29"/>
      <c r="W15" s="29"/>
      <c r="X15" s="29"/>
      <c r="Y15" s="29"/>
      <c r="Z15" s="29"/>
      <c r="AA15" s="29"/>
      <c r="AB15" s="257">
        <v>3</v>
      </c>
      <c r="AC15" s="207">
        <v>0.37</v>
      </c>
      <c r="AD15" s="460">
        <v>1850956744</v>
      </c>
      <c r="AE15" s="426">
        <v>1850956744</v>
      </c>
      <c r="AF15" s="459" t="s">
        <v>94</v>
      </c>
      <c r="AG15" s="435" t="s">
        <v>400</v>
      </c>
    </row>
    <row r="16" spans="1:33" ht="118.5" customHeight="1">
      <c r="A16" s="20" t="str">
        <f>+'[2]PI'!A20</f>
        <v>6.5.2.3</v>
      </c>
      <c r="B16" s="200" t="s">
        <v>367</v>
      </c>
      <c r="C16" s="20" t="str">
        <f>+'[2]PI'!C20</f>
        <v>6.5.2.3.1</v>
      </c>
      <c r="D16" s="20" t="str">
        <f>+'[2]PI'!D20</f>
        <v>Subsidios asignados para pago de arrendamiento temporal</v>
      </c>
      <c r="E16" s="26" t="s">
        <v>165</v>
      </c>
      <c r="F16" s="384">
        <v>160491</v>
      </c>
      <c r="G16" s="20" t="s">
        <v>56</v>
      </c>
      <c r="H16" s="21" t="s">
        <v>331</v>
      </c>
      <c r="I16" s="525" t="s">
        <v>57</v>
      </c>
      <c r="J16" s="20" t="s">
        <v>347</v>
      </c>
      <c r="K16" s="22">
        <f t="shared" si="0"/>
        <v>40</v>
      </c>
      <c r="L16" s="27" t="s">
        <v>47</v>
      </c>
      <c r="M16" s="447">
        <v>3100</v>
      </c>
      <c r="N16" s="477">
        <v>3061</v>
      </c>
      <c r="O16" s="477">
        <v>3041</v>
      </c>
      <c r="P16" s="477">
        <v>3027</v>
      </c>
      <c r="Q16" s="478">
        <v>3027</v>
      </c>
      <c r="R16" s="479">
        <v>3017</v>
      </c>
      <c r="S16" s="478">
        <v>2925</v>
      </c>
      <c r="T16" s="442">
        <f>(N16+O16+P16+Q16+R16)/6</f>
        <v>2528.8333333333335</v>
      </c>
      <c r="U16" s="443">
        <f t="shared" si="1"/>
        <v>0.815752688172043</v>
      </c>
      <c r="V16" s="30"/>
      <c r="W16" s="30"/>
      <c r="X16" s="30"/>
      <c r="Y16" s="30"/>
      <c r="Z16" s="30"/>
      <c r="AA16" s="30"/>
      <c r="AB16" s="257">
        <v>3095</v>
      </c>
      <c r="AC16" s="256">
        <v>1</v>
      </c>
      <c r="AD16" s="460">
        <v>14401276995</v>
      </c>
      <c r="AE16" s="426">
        <v>14401276995</v>
      </c>
      <c r="AF16" s="459" t="s">
        <v>94</v>
      </c>
      <c r="AG16" s="435" t="s">
        <v>401</v>
      </c>
    </row>
    <row r="17" spans="1:33" ht="117" customHeight="1">
      <c r="A17" s="20" t="str">
        <f>+'[2]PI'!A23</f>
        <v>6.5.3.1</v>
      </c>
      <c r="B17" s="200" t="s">
        <v>58</v>
      </c>
      <c r="C17" s="20" t="str">
        <f>+'[2]PI'!C23</f>
        <v>6.5.3.1.1</v>
      </c>
      <c r="D17" s="26" t="str">
        <f>+'[2]PI'!D23</f>
        <v>Subsidios para vivienda nueva asignados</v>
      </c>
      <c r="E17" s="26" t="s">
        <v>169</v>
      </c>
      <c r="F17" s="389">
        <v>160492</v>
      </c>
      <c r="G17" s="387" t="s">
        <v>58</v>
      </c>
      <c r="H17" s="28" t="s">
        <v>333</v>
      </c>
      <c r="I17" s="525" t="s">
        <v>60</v>
      </c>
      <c r="J17" s="26" t="s">
        <v>348</v>
      </c>
      <c r="K17" s="29">
        <f t="shared" si="0"/>
        <v>13</v>
      </c>
      <c r="L17" s="29" t="s">
        <v>47</v>
      </c>
      <c r="M17" s="437">
        <v>456</v>
      </c>
      <c r="N17" s="437">
        <v>0</v>
      </c>
      <c r="O17" s="431">
        <v>0</v>
      </c>
      <c r="P17" s="437">
        <v>2</v>
      </c>
      <c r="Q17" s="437">
        <v>0</v>
      </c>
      <c r="R17" s="437">
        <v>0</v>
      </c>
      <c r="S17" s="437">
        <v>4</v>
      </c>
      <c r="T17" s="438">
        <f>N17+O17+P17+Q17+R17+S17</f>
        <v>6</v>
      </c>
      <c r="U17" s="439">
        <f t="shared" si="1"/>
        <v>0.013157894736842105</v>
      </c>
      <c r="V17" s="437"/>
      <c r="W17" s="437"/>
      <c r="X17" s="437"/>
      <c r="Y17" s="437"/>
      <c r="Z17" s="437"/>
      <c r="AA17" s="437"/>
      <c r="AB17" s="440">
        <v>2</v>
      </c>
      <c r="AC17" s="439">
        <v>0.01</v>
      </c>
      <c r="AD17" s="495">
        <v>9560328325</v>
      </c>
      <c r="AE17" s="497">
        <v>9560328325</v>
      </c>
      <c r="AF17" s="459" t="s">
        <v>380</v>
      </c>
      <c r="AG17" s="434" t="s">
        <v>402</v>
      </c>
    </row>
    <row r="18" spans="1:33" ht="98.25" customHeight="1">
      <c r="A18" s="20"/>
      <c r="B18" s="200" t="s">
        <v>58</v>
      </c>
      <c r="C18" s="20"/>
      <c r="D18" s="26"/>
      <c r="E18" s="26" t="s">
        <v>173</v>
      </c>
      <c r="F18" s="389">
        <v>160492</v>
      </c>
      <c r="G18" s="26" t="s">
        <v>58</v>
      </c>
      <c r="H18" s="21" t="s">
        <v>334</v>
      </c>
      <c r="I18" s="525" t="s">
        <v>64</v>
      </c>
      <c r="J18" s="20" t="s">
        <v>349</v>
      </c>
      <c r="K18" s="22">
        <f t="shared" si="0"/>
        <v>40</v>
      </c>
      <c r="L18" s="436" t="s">
        <v>47</v>
      </c>
      <c r="M18" s="437">
        <v>563</v>
      </c>
      <c r="N18" s="437">
        <v>0</v>
      </c>
      <c r="O18" s="415">
        <v>0</v>
      </c>
      <c r="P18" s="441">
        <v>0</v>
      </c>
      <c r="Q18" s="441">
        <v>0</v>
      </c>
      <c r="R18" s="441">
        <v>0</v>
      </c>
      <c r="S18" s="441">
        <v>0</v>
      </c>
      <c r="T18" s="442">
        <v>0</v>
      </c>
      <c r="U18" s="443">
        <v>0</v>
      </c>
      <c r="V18" s="441"/>
      <c r="W18" s="441"/>
      <c r="X18" s="441"/>
      <c r="Y18" s="441"/>
      <c r="Z18" s="441"/>
      <c r="AA18" s="441"/>
      <c r="AB18" s="444">
        <v>0</v>
      </c>
      <c r="AC18" s="443">
        <v>0</v>
      </c>
      <c r="AD18" s="496"/>
      <c r="AE18" s="498"/>
      <c r="AF18" s="459" t="s">
        <v>55</v>
      </c>
      <c r="AG18" s="435" t="s">
        <v>412</v>
      </c>
    </row>
    <row r="19" spans="1:33" ht="95.25" customHeight="1">
      <c r="A19" s="20"/>
      <c r="B19" s="200" t="s">
        <v>68</v>
      </c>
      <c r="C19" s="20" t="str">
        <f>+'[2]PI'!C25</f>
        <v>6.5.3.1.3</v>
      </c>
      <c r="D19" s="20" t="str">
        <f>+'[2]PI'!D25</f>
        <v>Vivienda de interés social construida</v>
      </c>
      <c r="E19" s="26" t="s">
        <v>179</v>
      </c>
      <c r="F19" s="384">
        <v>160493</v>
      </c>
      <c r="G19" s="20" t="s">
        <v>68</v>
      </c>
      <c r="H19" s="28" t="s">
        <v>335</v>
      </c>
      <c r="I19" s="525" t="s">
        <v>69</v>
      </c>
      <c r="J19" s="20" t="s">
        <v>350</v>
      </c>
      <c r="K19" s="22">
        <f t="shared" si="0"/>
        <v>29</v>
      </c>
      <c r="L19" s="22" t="s">
        <v>34</v>
      </c>
      <c r="M19" s="446">
        <v>1</v>
      </c>
      <c r="N19" s="446">
        <v>1</v>
      </c>
      <c r="O19" s="416">
        <v>1</v>
      </c>
      <c r="P19" s="416">
        <v>1</v>
      </c>
      <c r="Q19" s="416">
        <v>1</v>
      </c>
      <c r="R19" s="416">
        <v>1</v>
      </c>
      <c r="S19" s="416">
        <v>1</v>
      </c>
      <c r="T19" s="416">
        <f>(N19+O19+P19+Q19+R19+S19)/6</f>
        <v>1</v>
      </c>
      <c r="U19" s="416">
        <f>T19/M19</f>
        <v>1</v>
      </c>
      <c r="V19" s="416">
        <v>1</v>
      </c>
      <c r="W19" s="416">
        <v>1</v>
      </c>
      <c r="X19" s="416">
        <v>1</v>
      </c>
      <c r="Y19" s="416">
        <v>1</v>
      </c>
      <c r="Z19" s="416">
        <v>1</v>
      </c>
      <c r="AA19" s="416">
        <v>1</v>
      </c>
      <c r="AB19" s="416">
        <v>1</v>
      </c>
      <c r="AC19" s="416">
        <v>1</v>
      </c>
      <c r="AD19" s="495">
        <v>926158595</v>
      </c>
      <c r="AE19" s="445">
        <v>926158595</v>
      </c>
      <c r="AF19" s="459" t="s">
        <v>55</v>
      </c>
      <c r="AG19" s="434" t="s">
        <v>403</v>
      </c>
    </row>
    <row r="20" spans="1:33" ht="95.25" customHeight="1" hidden="1">
      <c r="A20" s="20"/>
      <c r="B20" s="200"/>
      <c r="C20" s="20" t="str">
        <f>+'[2]PI'!C26</f>
        <v>6.5.3.1.4</v>
      </c>
      <c r="D20" s="20" t="str">
        <f>+'[2]PI'!D26</f>
        <v>Viviendas de interés social promovidas en alianza con el sector privado</v>
      </c>
      <c r="E20" s="26"/>
      <c r="F20" s="390"/>
      <c r="G20" s="388"/>
      <c r="H20" s="28" t="s">
        <v>336</v>
      </c>
      <c r="I20" s="525" t="s">
        <v>275</v>
      </c>
      <c r="J20" s="26" t="s">
        <v>351</v>
      </c>
      <c r="K20" s="22">
        <f t="shared" si="0"/>
        <v>39</v>
      </c>
      <c r="L20" s="29" t="s">
        <v>47</v>
      </c>
      <c r="M20" s="470">
        <v>30</v>
      </c>
      <c r="N20" s="47">
        <v>1</v>
      </c>
      <c r="O20" s="417">
        <v>0</v>
      </c>
      <c r="P20" s="29"/>
      <c r="Q20" s="29"/>
      <c r="R20" s="29"/>
      <c r="S20" s="29"/>
      <c r="T20" s="309"/>
      <c r="U20" s="207"/>
      <c r="V20" s="29"/>
      <c r="W20" s="29"/>
      <c r="X20" s="29"/>
      <c r="Y20" s="29"/>
      <c r="Z20" s="29"/>
      <c r="AA20" s="29"/>
      <c r="AB20" s="258"/>
      <c r="AC20" s="207"/>
      <c r="AD20" s="496"/>
      <c r="AE20" s="412"/>
      <c r="AF20" s="459" t="s">
        <v>382</v>
      </c>
      <c r="AG20" s="371"/>
    </row>
    <row r="21" spans="1:33" ht="95.25" customHeight="1" hidden="1">
      <c r="A21" s="20"/>
      <c r="B21" s="200" t="str">
        <f>+'[2]PI'!B29</f>
        <v>Fomento a la autoconstrucción e iniciativas comunitarias</v>
      </c>
      <c r="C21" s="26" t="s">
        <v>272</v>
      </c>
      <c r="D21" s="26" t="s">
        <v>54</v>
      </c>
      <c r="E21" s="26" t="s">
        <v>364</v>
      </c>
      <c r="F21" s="384">
        <v>160494</v>
      </c>
      <c r="G21" s="208" t="s">
        <v>71</v>
      </c>
      <c r="H21" s="36" t="s">
        <v>336</v>
      </c>
      <c r="I21" s="525" t="s">
        <v>392</v>
      </c>
      <c r="J21" s="391" t="s">
        <v>351</v>
      </c>
      <c r="K21" s="22">
        <f t="shared" si="0"/>
        <v>39</v>
      </c>
      <c r="L21" s="36" t="s">
        <v>34</v>
      </c>
      <c r="M21" s="446">
        <v>1</v>
      </c>
      <c r="N21" s="446">
        <v>1</v>
      </c>
      <c r="O21" s="446">
        <v>1</v>
      </c>
      <c r="P21" s="446">
        <v>1</v>
      </c>
      <c r="Q21" s="446">
        <v>1</v>
      </c>
      <c r="R21" s="475"/>
      <c r="S21" s="446"/>
      <c r="T21" s="446">
        <v>1</v>
      </c>
      <c r="U21" s="446">
        <v>1</v>
      </c>
      <c r="V21" s="446">
        <v>1</v>
      </c>
      <c r="W21" s="446">
        <v>1</v>
      </c>
      <c r="X21" s="446">
        <v>1</v>
      </c>
      <c r="Y21" s="446">
        <v>1</v>
      </c>
      <c r="Z21" s="446">
        <v>1</v>
      </c>
      <c r="AA21" s="446">
        <v>1</v>
      </c>
      <c r="AB21" s="446">
        <v>1</v>
      </c>
      <c r="AC21" s="446">
        <v>1</v>
      </c>
      <c r="AD21" s="460">
        <v>1191458276</v>
      </c>
      <c r="AE21" s="426">
        <v>1191458276</v>
      </c>
      <c r="AF21" s="459" t="s">
        <v>38</v>
      </c>
      <c r="AG21" s="435" t="s">
        <v>381</v>
      </c>
    </row>
    <row r="22" spans="1:33" ht="95.25" customHeight="1">
      <c r="A22" s="20"/>
      <c r="B22" s="200" t="str">
        <f>+'[2]PI'!B31</f>
        <v>Mejoramiento de vivienda</v>
      </c>
      <c r="C22" s="26"/>
      <c r="D22" s="26"/>
      <c r="E22" s="26" t="s">
        <v>190</v>
      </c>
      <c r="F22" s="395">
        <v>160495</v>
      </c>
      <c r="G22" s="393" t="s">
        <v>72</v>
      </c>
      <c r="H22" s="21" t="s">
        <v>337</v>
      </c>
      <c r="I22" s="525" t="s">
        <v>73</v>
      </c>
      <c r="J22" s="20" t="s">
        <v>352</v>
      </c>
      <c r="K22" s="22">
        <f>LEN(J22)</f>
        <v>39</v>
      </c>
      <c r="L22" s="22" t="s">
        <v>47</v>
      </c>
      <c r="M22" s="448">
        <v>1327</v>
      </c>
      <c r="N22" s="448">
        <v>0</v>
      </c>
      <c r="O22" s="449">
        <v>638</v>
      </c>
      <c r="P22" s="438">
        <v>0</v>
      </c>
      <c r="Q22" s="438">
        <v>0</v>
      </c>
      <c r="R22" s="438">
        <v>14</v>
      </c>
      <c r="S22" s="438">
        <v>224</v>
      </c>
      <c r="T22" s="438">
        <f>N22+O22+P22+Q22+R22+S22</f>
        <v>876</v>
      </c>
      <c r="U22" s="456">
        <f>T22/M22</f>
        <v>0.6601356443104748</v>
      </c>
      <c r="V22" s="438"/>
      <c r="W22" s="438"/>
      <c r="X22" s="438"/>
      <c r="Y22" s="438"/>
      <c r="Z22" s="438"/>
      <c r="AA22" s="438"/>
      <c r="AB22" s="439">
        <v>6.38</v>
      </c>
      <c r="AC22" s="439">
        <v>1</v>
      </c>
      <c r="AD22" s="495">
        <v>20855335546</v>
      </c>
      <c r="AE22" s="497">
        <v>20855335546</v>
      </c>
      <c r="AF22" s="459" t="s">
        <v>55</v>
      </c>
      <c r="AG22" s="451" t="s">
        <v>404</v>
      </c>
    </row>
    <row r="23" spans="1:33" ht="95.25" customHeight="1">
      <c r="A23" s="20" t="str">
        <f>+'[2]PI'!A31</f>
        <v>6.5.4.1</v>
      </c>
      <c r="B23" s="392" t="s">
        <v>189</v>
      </c>
      <c r="C23" s="20" t="str">
        <f>+'[2]PI'!C31</f>
        <v>6.5.4.1.1</v>
      </c>
      <c r="D23" s="20" t="str">
        <f>+'[2]PI'!D31</f>
        <v>Subsidios para mejoramiento de vivienda asignados</v>
      </c>
      <c r="E23" s="26" t="s">
        <v>196</v>
      </c>
      <c r="F23" s="492">
        <v>160495</v>
      </c>
      <c r="G23" s="491" t="s">
        <v>72</v>
      </c>
      <c r="H23" s="28" t="s">
        <v>365</v>
      </c>
      <c r="I23" s="525" t="s">
        <v>366</v>
      </c>
      <c r="J23" s="26" t="s">
        <v>365</v>
      </c>
      <c r="K23" s="29">
        <f>LEN(J23)</f>
        <v>4</v>
      </c>
      <c r="L23" s="29" t="s">
        <v>47</v>
      </c>
      <c r="M23" s="437">
        <v>1100</v>
      </c>
      <c r="N23" s="440">
        <v>29</v>
      </c>
      <c r="O23" s="452">
        <v>220</v>
      </c>
      <c r="P23" s="437">
        <v>141</v>
      </c>
      <c r="Q23" s="437">
        <v>105</v>
      </c>
      <c r="R23" s="437">
        <v>171</v>
      </c>
      <c r="S23" s="437">
        <v>143</v>
      </c>
      <c r="T23" s="438">
        <f>N23+O23+P23+Q23+R23+S23</f>
        <v>809</v>
      </c>
      <c r="U23" s="439">
        <f>T23/M23</f>
        <v>0.7354545454545455</v>
      </c>
      <c r="V23" s="437"/>
      <c r="W23" s="437"/>
      <c r="X23" s="437"/>
      <c r="Y23" s="437"/>
      <c r="Z23" s="437"/>
      <c r="AA23" s="437"/>
      <c r="AB23" s="438">
        <f>N23+O23+P23</f>
        <v>390</v>
      </c>
      <c r="AC23" s="207">
        <v>0.13</v>
      </c>
      <c r="AD23" s="496"/>
      <c r="AE23" s="498"/>
      <c r="AF23" s="459" t="s">
        <v>55</v>
      </c>
      <c r="AG23" s="430" t="s">
        <v>405</v>
      </c>
    </row>
    <row r="24" spans="1:33" ht="95.25" customHeight="1" hidden="1">
      <c r="A24" s="20"/>
      <c r="B24" s="200"/>
      <c r="C24" s="20" t="str">
        <f>+'[2]PI'!C32</f>
        <v>6.5.4.1.2</v>
      </c>
      <c r="D24" s="20" t="s">
        <v>74</v>
      </c>
      <c r="E24" s="26"/>
      <c r="F24" s="492"/>
      <c r="G24" s="491"/>
      <c r="H24" s="28" t="s">
        <v>338</v>
      </c>
      <c r="I24" s="525" t="s">
        <v>76</v>
      </c>
      <c r="J24" s="26" t="s">
        <v>353</v>
      </c>
      <c r="K24" s="29">
        <f>LEN(J24)</f>
        <v>24</v>
      </c>
      <c r="L24" s="29" t="s">
        <v>47</v>
      </c>
      <c r="M24" s="470">
        <v>170</v>
      </c>
      <c r="N24" s="46"/>
      <c r="O24" s="418">
        <v>71533.79</v>
      </c>
      <c r="P24" s="29"/>
      <c r="Q24" s="29"/>
      <c r="R24" s="29"/>
      <c r="S24" s="29"/>
      <c r="T24" s="309"/>
      <c r="U24" s="207"/>
      <c r="V24" s="29"/>
      <c r="W24" s="29"/>
      <c r="X24" s="29"/>
      <c r="Y24" s="29"/>
      <c r="Z24" s="29"/>
      <c r="AA24" s="29"/>
      <c r="AB24" s="258"/>
      <c r="AC24" s="207"/>
      <c r="AD24" s="461"/>
      <c r="AE24" s="450"/>
      <c r="AF24" s="459" t="s">
        <v>55</v>
      </c>
      <c r="AG24" s="341" t="s">
        <v>323</v>
      </c>
    </row>
    <row r="25" spans="1:33" ht="95.25" customHeight="1">
      <c r="A25" s="20"/>
      <c r="B25" s="200" t="str">
        <f>+'[2]PI'!B34</f>
        <v>Mejoramiento del entorno barrial</v>
      </c>
      <c r="C25" s="20" t="str">
        <f>+'[2]PI'!C33</f>
        <v>6.5.4.1.3</v>
      </c>
      <c r="D25" s="26" t="str">
        <f>+'[2]PI'!D33</f>
        <v>Mejoramientos de vivienda ejecutados</v>
      </c>
      <c r="E25" s="26" t="s">
        <v>200</v>
      </c>
      <c r="F25" s="384">
        <v>160496</v>
      </c>
      <c r="G25" s="26" t="s">
        <v>75</v>
      </c>
      <c r="H25" s="21" t="s">
        <v>338</v>
      </c>
      <c r="I25" s="525" t="s">
        <v>368</v>
      </c>
      <c r="J25" s="20" t="s">
        <v>354</v>
      </c>
      <c r="K25" s="22">
        <f t="shared" si="0"/>
        <v>36</v>
      </c>
      <c r="L25" s="22" t="s">
        <v>47</v>
      </c>
      <c r="M25" s="447">
        <v>100</v>
      </c>
      <c r="N25" s="438">
        <v>0</v>
      </c>
      <c r="O25" s="449">
        <v>0</v>
      </c>
      <c r="P25" s="437">
        <v>0</v>
      </c>
      <c r="Q25" s="437">
        <v>0</v>
      </c>
      <c r="R25" s="437">
        <v>0</v>
      </c>
      <c r="S25" s="437">
        <v>170</v>
      </c>
      <c r="T25" s="438">
        <f>N25+O25+P25+Q25+R25+S25</f>
        <v>170</v>
      </c>
      <c r="U25" s="439">
        <f>T25/M25</f>
        <v>1.7</v>
      </c>
      <c r="V25" s="437"/>
      <c r="W25" s="437"/>
      <c r="X25" s="437"/>
      <c r="Y25" s="437"/>
      <c r="Z25" s="437"/>
      <c r="AA25" s="437"/>
      <c r="AB25" s="438">
        <v>0</v>
      </c>
      <c r="AC25" s="439">
        <v>0</v>
      </c>
      <c r="AD25" s="460">
        <v>546584959</v>
      </c>
      <c r="AE25" s="426">
        <v>546584959</v>
      </c>
      <c r="AF25" s="459" t="s">
        <v>55</v>
      </c>
      <c r="AG25" s="486" t="s">
        <v>406</v>
      </c>
    </row>
    <row r="26" spans="1:33" ht="95.25" customHeight="1">
      <c r="A26" s="20" t="str">
        <f>+'[2]PI'!A34</f>
        <v>6.5.4.2</v>
      </c>
      <c r="B26" s="31" t="str">
        <f>+'[2]PI'!B35</f>
        <v>Titulación de predios</v>
      </c>
      <c r="C26" s="393" t="str">
        <f>+'[2]PI'!C35</f>
        <v>6.5.4.3.1</v>
      </c>
      <c r="D26" s="367" t="s">
        <v>205</v>
      </c>
      <c r="E26" s="387" t="s">
        <v>204</v>
      </c>
      <c r="F26" s="382">
        <v>160497</v>
      </c>
      <c r="G26" s="387" t="s">
        <v>77</v>
      </c>
      <c r="H26" s="396" t="s">
        <v>78</v>
      </c>
      <c r="I26" s="526" t="s">
        <v>394</v>
      </c>
      <c r="J26" s="393" t="s">
        <v>354</v>
      </c>
      <c r="K26" s="385">
        <f t="shared" si="0"/>
        <v>36</v>
      </c>
      <c r="L26" s="385" t="s">
        <v>47</v>
      </c>
      <c r="M26" s="455">
        <v>259</v>
      </c>
      <c r="N26" s="455">
        <v>27</v>
      </c>
      <c r="O26" s="454">
        <v>7</v>
      </c>
      <c r="P26" s="438">
        <v>0</v>
      </c>
      <c r="Q26" s="438">
        <v>0</v>
      </c>
      <c r="R26" s="438">
        <v>13</v>
      </c>
      <c r="S26" s="437">
        <v>10</v>
      </c>
      <c r="T26" s="438">
        <f>N26+O26+P26+Q26+R26+S26</f>
        <v>57</v>
      </c>
      <c r="U26" s="439">
        <f>T26/M26</f>
        <v>0.22007722007722008</v>
      </c>
      <c r="V26" s="439"/>
      <c r="W26" s="439"/>
      <c r="X26" s="439"/>
      <c r="Y26" s="439"/>
      <c r="Z26" s="439"/>
      <c r="AA26" s="439"/>
      <c r="AB26" s="439">
        <v>0.34</v>
      </c>
      <c r="AC26" s="439">
        <v>0.13</v>
      </c>
      <c r="AD26" s="460">
        <v>937662957</v>
      </c>
      <c r="AE26" s="453">
        <v>937662957</v>
      </c>
      <c r="AF26" s="459" t="s">
        <v>62</v>
      </c>
      <c r="AG26" s="421" t="s">
        <v>407</v>
      </c>
    </row>
    <row r="27" spans="1:33" ht="95.25" customHeight="1">
      <c r="A27" s="20" t="str">
        <f>+'[2]PI'!A35</f>
        <v>6.5.4.3</v>
      </c>
      <c r="B27" s="20" t="str">
        <f>+'[2]PI'!B37</f>
        <v>Reconocimiento de edificaciones</v>
      </c>
      <c r="C27" s="20"/>
      <c r="D27" s="20" t="s">
        <v>311</v>
      </c>
      <c r="E27" s="26" t="s">
        <v>212</v>
      </c>
      <c r="F27" s="492">
        <v>160498</v>
      </c>
      <c r="G27" s="491" t="s">
        <v>79</v>
      </c>
      <c r="H27" s="21" t="s">
        <v>339</v>
      </c>
      <c r="I27" s="525" t="s">
        <v>81</v>
      </c>
      <c r="J27" s="20" t="s">
        <v>213</v>
      </c>
      <c r="K27" s="22">
        <f t="shared" si="0"/>
        <v>53</v>
      </c>
      <c r="L27" s="22" t="s">
        <v>47</v>
      </c>
      <c r="M27" s="437">
        <v>2180</v>
      </c>
      <c r="N27" s="447">
        <v>0</v>
      </c>
      <c r="O27" s="454">
        <v>0</v>
      </c>
      <c r="P27" s="440">
        <v>0</v>
      </c>
      <c r="Q27" s="440">
        <v>0</v>
      </c>
      <c r="R27" s="440">
        <v>0</v>
      </c>
      <c r="S27" s="440">
        <v>0</v>
      </c>
      <c r="T27" s="438">
        <f>N27+O27+P27+Q27+R27+S27</f>
        <v>0</v>
      </c>
      <c r="U27" s="439">
        <v>0</v>
      </c>
      <c r="V27" s="437"/>
      <c r="W27" s="437"/>
      <c r="X27" s="437"/>
      <c r="Y27" s="437"/>
      <c r="Z27" s="437"/>
      <c r="AA27" s="437"/>
      <c r="AB27" s="438">
        <v>0</v>
      </c>
      <c r="AC27" s="439">
        <v>0</v>
      </c>
      <c r="AD27" s="494">
        <v>2718833676</v>
      </c>
      <c r="AE27" s="453">
        <v>2718833676</v>
      </c>
      <c r="AF27" s="459" t="s">
        <v>55</v>
      </c>
      <c r="AG27" s="430" t="s">
        <v>408</v>
      </c>
    </row>
    <row r="28" spans="1:33" ht="95.25" customHeight="1" hidden="1">
      <c r="A28" s="20"/>
      <c r="B28" s="34"/>
      <c r="C28" s="34"/>
      <c r="D28" s="34"/>
      <c r="E28" s="34"/>
      <c r="F28" s="493"/>
      <c r="G28" s="491"/>
      <c r="H28" s="21" t="s">
        <v>82</v>
      </c>
      <c r="I28" s="525" t="s">
        <v>83</v>
      </c>
      <c r="J28" s="20" t="s">
        <v>84</v>
      </c>
      <c r="K28" s="22">
        <f t="shared" si="0"/>
        <v>39</v>
      </c>
      <c r="L28" s="22" t="s">
        <v>47</v>
      </c>
      <c r="M28" s="471">
        <v>0</v>
      </c>
      <c r="N28" s="45">
        <v>0</v>
      </c>
      <c r="O28" s="418">
        <v>638</v>
      </c>
      <c r="P28" s="29"/>
      <c r="Q28" s="29"/>
      <c r="R28" s="29"/>
      <c r="S28" s="29"/>
      <c r="T28" s="309"/>
      <c r="U28" s="207"/>
      <c r="V28" s="29"/>
      <c r="W28" s="29"/>
      <c r="X28" s="29"/>
      <c r="Y28" s="29"/>
      <c r="Z28" s="29"/>
      <c r="AA28" s="29"/>
      <c r="AB28" s="257"/>
      <c r="AC28" s="207"/>
      <c r="AD28" s="494"/>
      <c r="AE28" s="453"/>
      <c r="AF28" s="459" t="s">
        <v>62</v>
      </c>
      <c r="AG28" s="340" t="s">
        <v>309</v>
      </c>
    </row>
    <row r="29" spans="1:33" ht="95.25" customHeight="1">
      <c r="A29" s="20" t="str">
        <f>+'[2]PI'!A38</f>
        <v>6.5.4.4</v>
      </c>
      <c r="B29" s="200" t="str">
        <f>+'[2]PI'!B39</f>
        <v>Saneamiento predial – Gestión para la tenencia segura</v>
      </c>
      <c r="C29" s="20" t="str">
        <f>+'[2]PI'!C39</f>
        <v>6.5.4.5.1</v>
      </c>
      <c r="D29" s="20" t="str">
        <f>+'[2]PI'!D39</f>
        <v>Viviendas escrituradas por saneamiento predial</v>
      </c>
      <c r="E29" s="26" t="s">
        <v>220</v>
      </c>
      <c r="F29" s="24">
        <v>160499</v>
      </c>
      <c r="G29" s="381" t="s">
        <v>85</v>
      </c>
      <c r="H29" s="397" t="s">
        <v>340</v>
      </c>
      <c r="I29" s="527" t="s">
        <v>389</v>
      </c>
      <c r="J29" s="394" t="s">
        <v>354</v>
      </c>
      <c r="K29" s="386">
        <f t="shared" si="0"/>
        <v>36</v>
      </c>
      <c r="L29" s="386" t="s">
        <v>47</v>
      </c>
      <c r="M29" s="457">
        <v>167</v>
      </c>
      <c r="N29" s="458">
        <v>2</v>
      </c>
      <c r="O29" s="449">
        <v>0</v>
      </c>
      <c r="P29" s="437">
        <v>88</v>
      </c>
      <c r="Q29" s="440">
        <v>0</v>
      </c>
      <c r="R29" s="440">
        <v>3</v>
      </c>
      <c r="S29" s="440">
        <v>10</v>
      </c>
      <c r="T29" s="438">
        <f>(N29+O29+P29+Q29+R29+S29)</f>
        <v>103</v>
      </c>
      <c r="U29" s="439">
        <f>T29/M29</f>
        <v>0.6167664670658682</v>
      </c>
      <c r="V29" s="437"/>
      <c r="W29" s="440"/>
      <c r="X29" s="440"/>
      <c r="Y29" s="440"/>
      <c r="Z29" s="440"/>
      <c r="AA29" s="440"/>
      <c r="AB29" s="440">
        <v>90</v>
      </c>
      <c r="AC29" s="443">
        <v>0.54</v>
      </c>
      <c r="AD29" s="494">
        <v>788222499</v>
      </c>
      <c r="AE29" s="453">
        <v>788222499</v>
      </c>
      <c r="AF29" s="459" t="s">
        <v>62</v>
      </c>
      <c r="AG29" s="421" t="s">
        <v>409</v>
      </c>
    </row>
    <row r="30" spans="1:33" ht="95.25" customHeight="1" hidden="1">
      <c r="A30" s="20"/>
      <c r="B30" s="200"/>
      <c r="C30" s="20" t="str">
        <f>+'[2]PI'!C38</f>
        <v>6.5.4.4.2</v>
      </c>
      <c r="D30" s="20" t="str">
        <f>+'[2]PI'!D38</f>
        <v>Viviendas habilitadas para conexión de los servicios de acueducto y alcantarillado</v>
      </c>
      <c r="E30" s="26"/>
      <c r="F30" s="1"/>
      <c r="G30" s="383"/>
      <c r="H30" s="21" t="s">
        <v>341</v>
      </c>
      <c r="I30" s="226" t="s">
        <v>33</v>
      </c>
      <c r="J30" s="20" t="s">
        <v>355</v>
      </c>
      <c r="K30" s="386">
        <f t="shared" si="0"/>
        <v>37</v>
      </c>
      <c r="L30" s="22" t="s">
        <v>34</v>
      </c>
      <c r="M30" s="472">
        <v>1</v>
      </c>
      <c r="N30" s="48">
        <v>2</v>
      </c>
      <c r="O30" s="414">
        <v>1</v>
      </c>
      <c r="P30" s="29"/>
      <c r="Q30" s="29"/>
      <c r="R30" s="29"/>
      <c r="S30" s="29"/>
      <c r="T30" s="309"/>
      <c r="U30" s="207"/>
      <c r="V30" s="29"/>
      <c r="W30" s="29"/>
      <c r="X30" s="29"/>
      <c r="Y30" s="29"/>
      <c r="Z30" s="29"/>
      <c r="AA30" s="29"/>
      <c r="AB30" s="257"/>
      <c r="AC30" s="207"/>
      <c r="AD30" s="494"/>
      <c r="AE30" s="453"/>
      <c r="AF30" s="44" t="s">
        <v>55</v>
      </c>
      <c r="AG30" s="370"/>
    </row>
    <row r="31" spans="1:33" s="411" customFormat="1" ht="35.25" customHeight="1">
      <c r="A31" s="399"/>
      <c r="B31" s="398"/>
      <c r="C31" s="399"/>
      <c r="D31" s="399"/>
      <c r="E31" s="399"/>
      <c r="F31" s="401"/>
      <c r="G31" s="399"/>
      <c r="H31" s="406"/>
      <c r="I31" s="407"/>
      <c r="J31" s="399"/>
      <c r="K31" s="402"/>
      <c r="L31" s="408"/>
      <c r="M31" s="473"/>
      <c r="N31"/>
      <c r="O31"/>
      <c r="P31" s="402"/>
      <c r="Q31" s="402"/>
      <c r="R31" s="402"/>
      <c r="S31" s="402"/>
      <c r="T31" s="403"/>
      <c r="U31" s="482"/>
      <c r="V31" s="402"/>
      <c r="W31" s="402"/>
      <c r="X31" s="402"/>
      <c r="Y31" s="402"/>
      <c r="Z31" s="402"/>
      <c r="AA31" s="402"/>
      <c r="AB31" s="405"/>
      <c r="AC31" s="404"/>
      <c r="AD31" s="408"/>
      <c r="AE31" s="408"/>
      <c r="AF31" s="409"/>
      <c r="AG31" s="410"/>
    </row>
    <row r="32" spans="1:33" ht="95.25" customHeight="1" hidden="1">
      <c r="A32" s="19" t="s">
        <v>30</v>
      </c>
      <c r="B32" s="20" t="s">
        <v>321</v>
      </c>
      <c r="C32" s="368" t="s">
        <v>190</v>
      </c>
      <c r="D32" s="368" t="s">
        <v>313</v>
      </c>
      <c r="E32" s="26" t="s">
        <v>190</v>
      </c>
      <c r="F32" s="483">
        <v>190115</v>
      </c>
      <c r="G32" s="23" t="s">
        <v>320</v>
      </c>
      <c r="H32" s="488" t="s">
        <v>324</v>
      </c>
      <c r="I32" s="23" t="s">
        <v>371</v>
      </c>
      <c r="J32" s="20" t="s">
        <v>352</v>
      </c>
      <c r="K32" s="373">
        <f aca="true" t="shared" si="2" ref="K32:K37">LEN(J32)</f>
        <v>39</v>
      </c>
      <c r="L32" s="29" t="s">
        <v>47</v>
      </c>
      <c r="M32" s="467">
        <v>90</v>
      </c>
      <c r="N32"/>
      <c r="O32"/>
      <c r="P32" s="463">
        <v>0</v>
      </c>
      <c r="Q32" s="462">
        <v>0</v>
      </c>
      <c r="R32" s="462">
        <v>0</v>
      </c>
      <c r="S32" s="462">
        <v>0</v>
      </c>
      <c r="T32" s="462">
        <v>0</v>
      </c>
      <c r="U32" s="462">
        <v>0</v>
      </c>
      <c r="V32" s="462">
        <v>0</v>
      </c>
      <c r="W32" s="462">
        <v>0</v>
      </c>
      <c r="X32" s="462">
        <v>0</v>
      </c>
      <c r="Y32" s="462">
        <v>0</v>
      </c>
      <c r="Z32" s="462">
        <v>0</v>
      </c>
      <c r="AA32" s="462">
        <v>0</v>
      </c>
      <c r="AB32" s="463">
        <v>0</v>
      </c>
      <c r="AC32" s="464">
        <v>0</v>
      </c>
      <c r="AD32" s="484">
        <v>788222499</v>
      </c>
      <c r="AE32" s="485">
        <v>788222499</v>
      </c>
      <c r="AF32" s="459" t="s">
        <v>55</v>
      </c>
      <c r="AG32" s="434" t="s">
        <v>383</v>
      </c>
    </row>
    <row r="33" spans="1:33" s="32" customFormat="1" ht="81" customHeight="1" hidden="1">
      <c r="A33" s="33"/>
      <c r="B33" s="20" t="s">
        <v>321</v>
      </c>
      <c r="C33" s="368" t="s">
        <v>190</v>
      </c>
      <c r="D33" s="368" t="s">
        <v>314</v>
      </c>
      <c r="E33" s="26" t="s">
        <v>190</v>
      </c>
      <c r="F33" s="483" t="s">
        <v>312</v>
      </c>
      <c r="G33" s="23" t="s">
        <v>320</v>
      </c>
      <c r="H33" s="489"/>
      <c r="I33" s="23" t="s">
        <v>378</v>
      </c>
      <c r="J33" s="20" t="s">
        <v>352</v>
      </c>
      <c r="K33" s="373">
        <f t="shared" si="2"/>
        <v>39</v>
      </c>
      <c r="L33" s="29" t="s">
        <v>47</v>
      </c>
      <c r="M33" s="444">
        <v>100</v>
      </c>
      <c r="N33"/>
      <c r="O33"/>
      <c r="P33" s="463">
        <v>0</v>
      </c>
      <c r="Q33" s="465"/>
      <c r="R33" s="465"/>
      <c r="S33" s="465"/>
      <c r="T33" s="465"/>
      <c r="U33" s="465"/>
      <c r="V33" s="465"/>
      <c r="W33" s="465"/>
      <c r="X33" s="465"/>
      <c r="Y33" s="465"/>
      <c r="Z33" s="465"/>
      <c r="AA33" s="465"/>
      <c r="AB33" s="463">
        <v>0</v>
      </c>
      <c r="AC33" s="464">
        <v>0</v>
      </c>
      <c r="AD33" s="461"/>
      <c r="AE33" s="485"/>
      <c r="AF33" s="459" t="s">
        <v>55</v>
      </c>
      <c r="AG33" s="434" t="s">
        <v>393</v>
      </c>
    </row>
    <row r="34" spans="1:33" s="32" customFormat="1" ht="95.25" customHeight="1" hidden="1">
      <c r="A34" s="20" t="s">
        <v>186</v>
      </c>
      <c r="B34" s="20" t="s">
        <v>321</v>
      </c>
      <c r="C34" s="368" t="s">
        <v>190</v>
      </c>
      <c r="D34" s="368" t="s">
        <v>315</v>
      </c>
      <c r="E34" s="26" t="s">
        <v>190</v>
      </c>
      <c r="F34" s="483" t="s">
        <v>312</v>
      </c>
      <c r="G34" s="23" t="s">
        <v>320</v>
      </c>
      <c r="H34" s="489"/>
      <c r="I34" s="23" t="s">
        <v>372</v>
      </c>
      <c r="J34" s="20" t="s">
        <v>352</v>
      </c>
      <c r="K34" s="373">
        <f t="shared" si="2"/>
        <v>39</v>
      </c>
      <c r="L34" s="29" t="s">
        <v>47</v>
      </c>
      <c r="M34" s="444">
        <v>100</v>
      </c>
      <c r="N34"/>
      <c r="O34"/>
      <c r="P34" s="463">
        <v>2</v>
      </c>
      <c r="Q34" s="466"/>
      <c r="R34" s="466"/>
      <c r="S34" s="466"/>
      <c r="T34" s="466"/>
      <c r="U34" s="466"/>
      <c r="V34" s="466"/>
      <c r="W34" s="466"/>
      <c r="X34" s="466"/>
      <c r="Y34" s="466"/>
      <c r="Z34" s="466"/>
      <c r="AA34" s="466"/>
      <c r="AB34" s="466">
        <v>2</v>
      </c>
      <c r="AC34" s="468">
        <v>0.02</v>
      </c>
      <c r="AD34" s="461"/>
      <c r="AE34" s="485"/>
      <c r="AF34" s="459" t="s">
        <v>55</v>
      </c>
      <c r="AG34" s="434" t="s">
        <v>384</v>
      </c>
    </row>
    <row r="35" spans="1:33" s="32" customFormat="1" ht="95.25" customHeight="1" hidden="1">
      <c r="A35" s="20" t="s">
        <v>186</v>
      </c>
      <c r="B35" s="20" t="s">
        <v>321</v>
      </c>
      <c r="C35" s="368" t="s">
        <v>190</v>
      </c>
      <c r="D35" s="368" t="s">
        <v>316</v>
      </c>
      <c r="E35" s="26" t="s">
        <v>190</v>
      </c>
      <c r="F35" s="483" t="s">
        <v>312</v>
      </c>
      <c r="G35" s="23" t="s">
        <v>320</v>
      </c>
      <c r="H35" s="489"/>
      <c r="I35" s="23" t="s">
        <v>373</v>
      </c>
      <c r="J35" s="20" t="s">
        <v>352</v>
      </c>
      <c r="K35" s="373">
        <f t="shared" si="2"/>
        <v>39</v>
      </c>
      <c r="L35" s="29" t="s">
        <v>47</v>
      </c>
      <c r="M35" s="444">
        <v>100</v>
      </c>
      <c r="N35"/>
      <c r="O35"/>
      <c r="P35" s="463">
        <v>3</v>
      </c>
      <c r="Q35" s="466"/>
      <c r="R35" s="466"/>
      <c r="S35" s="466"/>
      <c r="T35" s="466"/>
      <c r="U35" s="466"/>
      <c r="V35" s="466"/>
      <c r="W35" s="466"/>
      <c r="X35" s="466"/>
      <c r="Y35" s="466"/>
      <c r="Z35" s="466"/>
      <c r="AA35" s="466"/>
      <c r="AB35" s="466">
        <v>3</v>
      </c>
      <c r="AC35" s="468">
        <v>0.03</v>
      </c>
      <c r="AD35" s="461"/>
      <c r="AE35" s="485"/>
      <c r="AF35" s="459" t="s">
        <v>55</v>
      </c>
      <c r="AG35" s="434" t="s">
        <v>385</v>
      </c>
    </row>
    <row r="36" spans="1:33" s="32" customFormat="1" ht="95.25" customHeight="1" hidden="1">
      <c r="A36" s="20" t="s">
        <v>186</v>
      </c>
      <c r="B36" s="20" t="s">
        <v>321</v>
      </c>
      <c r="C36" s="22" t="s">
        <v>190</v>
      </c>
      <c r="D36" s="368" t="s">
        <v>317</v>
      </c>
      <c r="E36" s="26" t="s">
        <v>190</v>
      </c>
      <c r="F36" s="483" t="s">
        <v>312</v>
      </c>
      <c r="G36" s="23" t="s">
        <v>320</v>
      </c>
      <c r="H36" s="489"/>
      <c r="I36" s="23" t="s">
        <v>374</v>
      </c>
      <c r="J36" s="20" t="s">
        <v>352</v>
      </c>
      <c r="K36" s="373">
        <f t="shared" si="2"/>
        <v>39</v>
      </c>
      <c r="L36" s="29" t="s">
        <v>47</v>
      </c>
      <c r="M36" s="444">
        <v>50</v>
      </c>
      <c r="N36"/>
      <c r="O36"/>
      <c r="P36" s="463">
        <v>0</v>
      </c>
      <c r="Q36" s="466"/>
      <c r="R36" s="466"/>
      <c r="S36" s="466"/>
      <c r="T36" s="466"/>
      <c r="U36" s="466"/>
      <c r="V36" s="466"/>
      <c r="W36" s="466"/>
      <c r="X36" s="466"/>
      <c r="Y36" s="466"/>
      <c r="Z36" s="466"/>
      <c r="AA36" s="466"/>
      <c r="AB36" s="463">
        <v>0</v>
      </c>
      <c r="AC36" s="464">
        <v>0</v>
      </c>
      <c r="AD36" s="461"/>
      <c r="AE36" s="485"/>
      <c r="AF36" s="459" t="s">
        <v>55</v>
      </c>
      <c r="AG36" s="434" t="s">
        <v>386</v>
      </c>
    </row>
    <row r="37" spans="1:33" s="32" customFormat="1" ht="95.25" customHeight="1" hidden="1">
      <c r="A37" s="20" t="s">
        <v>186</v>
      </c>
      <c r="B37" s="392" t="s">
        <v>321</v>
      </c>
      <c r="C37" s="369" t="str">
        <f>+'[2]PI'!C31</f>
        <v>6.5.4.1.1</v>
      </c>
      <c r="D37" s="41" t="s">
        <v>318</v>
      </c>
      <c r="E37" s="26" t="s">
        <v>190</v>
      </c>
      <c r="F37" s="483" t="s">
        <v>312</v>
      </c>
      <c r="G37" s="23" t="s">
        <v>320</v>
      </c>
      <c r="H37" s="489"/>
      <c r="I37" s="226" t="s">
        <v>375</v>
      </c>
      <c r="J37" s="20" t="s">
        <v>352</v>
      </c>
      <c r="K37" s="22">
        <f t="shared" si="2"/>
        <v>39</v>
      </c>
      <c r="L37" s="29" t="s">
        <v>47</v>
      </c>
      <c r="M37" s="444">
        <v>10</v>
      </c>
      <c r="N37"/>
      <c r="O37"/>
      <c r="P37" s="463">
        <v>0</v>
      </c>
      <c r="Q37" s="466"/>
      <c r="R37" s="466"/>
      <c r="S37" s="466"/>
      <c r="T37" s="466"/>
      <c r="U37" s="466"/>
      <c r="V37" s="466"/>
      <c r="W37" s="466"/>
      <c r="X37" s="466"/>
      <c r="Y37" s="466"/>
      <c r="Z37" s="466"/>
      <c r="AA37" s="466"/>
      <c r="AB37" s="463">
        <v>0</v>
      </c>
      <c r="AC37" s="464">
        <v>0</v>
      </c>
      <c r="AD37" s="461"/>
      <c r="AE37" s="485"/>
      <c r="AF37" s="459" t="s">
        <v>55</v>
      </c>
      <c r="AG37" s="434" t="s">
        <v>387</v>
      </c>
    </row>
    <row r="38" spans="1:33" s="32" customFormat="1" ht="95.25" customHeight="1" hidden="1">
      <c r="A38" s="20" t="s">
        <v>186</v>
      </c>
      <c r="B38" s="20" t="s">
        <v>321</v>
      </c>
      <c r="C38" s="22" t="str">
        <f>+'[2]PI'!C31</f>
        <v>6.5.4.1.1</v>
      </c>
      <c r="D38" s="20" t="s">
        <v>319</v>
      </c>
      <c r="E38" s="26" t="s">
        <v>190</v>
      </c>
      <c r="F38" s="483" t="s">
        <v>312</v>
      </c>
      <c r="G38" s="23" t="s">
        <v>320</v>
      </c>
      <c r="H38" s="490"/>
      <c r="I38" s="226" t="s">
        <v>376</v>
      </c>
      <c r="J38" s="20" t="s">
        <v>352</v>
      </c>
      <c r="K38" s="22">
        <f t="shared" si="0"/>
        <v>39</v>
      </c>
      <c r="L38" s="29" t="s">
        <v>47</v>
      </c>
      <c r="M38" s="444">
        <v>50</v>
      </c>
      <c r="N38"/>
      <c r="O38"/>
      <c r="P38" s="463">
        <v>0</v>
      </c>
      <c r="Q38" s="466"/>
      <c r="R38" s="466"/>
      <c r="S38" s="466"/>
      <c r="T38" s="466"/>
      <c r="U38" s="466"/>
      <c r="V38" s="466"/>
      <c r="W38" s="466"/>
      <c r="X38" s="466"/>
      <c r="Y38" s="466"/>
      <c r="Z38" s="466"/>
      <c r="AA38" s="466"/>
      <c r="AB38" s="463">
        <v>0</v>
      </c>
      <c r="AC38" s="464">
        <v>0</v>
      </c>
      <c r="AD38" s="484"/>
      <c r="AE38" s="485"/>
      <c r="AF38" s="459" t="s">
        <v>55</v>
      </c>
      <c r="AG38" s="434" t="s">
        <v>388</v>
      </c>
    </row>
    <row r="39" spans="6:25" ht="18.75">
      <c r="F39" s="6"/>
      <c r="G39" s="38"/>
      <c r="H39" s="38"/>
      <c r="I39" s="38"/>
      <c r="J39" s="38"/>
      <c r="K39" s="38"/>
      <c r="L39" s="38"/>
      <c r="N39"/>
      <c r="O39"/>
      <c r="P39" s="40"/>
      <c r="Y39" s="32"/>
    </row>
    <row r="40" spans="6:25" ht="18.75">
      <c r="F40" s="6"/>
      <c r="G40" s="38"/>
      <c r="H40" s="38"/>
      <c r="I40" s="38"/>
      <c r="J40" s="38"/>
      <c r="K40" s="38"/>
      <c r="L40" s="38"/>
      <c r="O40"/>
      <c r="Y40" s="32"/>
    </row>
    <row r="41" spans="6:25" ht="18.75">
      <c r="F41" s="6"/>
      <c r="G41" s="38"/>
      <c r="H41" s="38"/>
      <c r="I41" s="38"/>
      <c r="J41" s="38"/>
      <c r="K41" s="38"/>
      <c r="L41" s="38"/>
      <c r="Y41" s="32"/>
    </row>
    <row r="42" spans="6:25" ht="18.75">
      <c r="F42" s="6"/>
      <c r="G42" s="38"/>
      <c r="H42" s="38"/>
      <c r="I42" s="38"/>
      <c r="J42" s="38"/>
      <c r="K42" s="38"/>
      <c r="L42" s="38"/>
      <c r="Y42" s="32"/>
    </row>
    <row r="43" ht="18.75">
      <c r="Y43" s="32"/>
    </row>
    <row r="44" ht="18.75">
      <c r="Y44" s="32"/>
    </row>
    <row r="45" spans="5:25" ht="19.5" thickBot="1">
      <c r="E45" s="378"/>
      <c r="F45" s="378"/>
      <c r="H45" s="1"/>
      <c r="J45" s="17"/>
      <c r="K45" s="1"/>
      <c r="Y45" s="32"/>
    </row>
    <row r="46" spans="5:25" ht="18.75" customHeight="1">
      <c r="E46" s="375"/>
      <c r="F46" s="375"/>
      <c r="G46" s="277"/>
      <c r="H46" s="39"/>
      <c r="J46" s="17"/>
      <c r="K46" s="1"/>
      <c r="Y46" s="32"/>
    </row>
    <row r="47" spans="5:25" ht="18.75" customHeight="1">
      <c r="E47" s="375"/>
      <c r="F47" s="375"/>
      <c r="G47" s="278"/>
      <c r="H47" s="39"/>
      <c r="J47" s="17"/>
      <c r="K47" s="1"/>
      <c r="Y47" s="32"/>
    </row>
    <row r="48" spans="5:25" ht="18.75" customHeight="1">
      <c r="E48" s="375"/>
      <c r="F48" s="375"/>
      <c r="G48" s="279"/>
      <c r="H48" s="39"/>
      <c r="J48" s="17"/>
      <c r="K48" s="1"/>
      <c r="Y48" s="32"/>
    </row>
    <row r="49" spans="5:25" ht="18.75">
      <c r="E49" s="35"/>
      <c r="F49" s="1"/>
      <c r="H49" s="1"/>
      <c r="J49" s="17"/>
      <c r="K49" s="1"/>
      <c r="Y49" s="32"/>
    </row>
    <row r="50" spans="5:25" ht="18.75">
      <c r="E50" s="35"/>
      <c r="F50" s="1"/>
      <c r="H50" s="1"/>
      <c r="J50" s="17"/>
      <c r="K50" s="1"/>
      <c r="Y50" s="32"/>
    </row>
    <row r="51" spans="5:25" ht="37.5">
      <c r="E51" s="379" t="s">
        <v>86</v>
      </c>
      <c r="F51" s="41" t="s">
        <v>390</v>
      </c>
      <c r="G51" s="376" t="s">
        <v>88</v>
      </c>
      <c r="H51" s="381" t="s">
        <v>356</v>
      </c>
      <c r="I51" s="376" t="s">
        <v>90</v>
      </c>
      <c r="J51" s="276" t="s">
        <v>357</v>
      </c>
      <c r="K51" s="1"/>
      <c r="Y51" s="32"/>
    </row>
    <row r="52" spans="5:25" ht="56.25">
      <c r="E52" s="380"/>
      <c r="F52" s="41" t="s">
        <v>391</v>
      </c>
      <c r="G52" s="377"/>
      <c r="H52" s="381" t="s">
        <v>358</v>
      </c>
      <c r="I52" s="377"/>
      <c r="J52" s="276" t="s">
        <v>359</v>
      </c>
      <c r="K52" s="1"/>
      <c r="Y52" s="32"/>
    </row>
    <row r="53" ht="18.75">
      <c r="Y53" s="32"/>
    </row>
    <row r="54" ht="18.75">
      <c r="Y54" s="32"/>
    </row>
    <row r="55" ht="18.75">
      <c r="Y55" s="32"/>
    </row>
    <row r="56" ht="18.75">
      <c r="Y56" s="32"/>
    </row>
    <row r="57" ht="18.75">
      <c r="Y57" s="32"/>
    </row>
    <row r="58" ht="18.75">
      <c r="Y58" s="32"/>
    </row>
    <row r="59" ht="18.75">
      <c r="Y59" s="32"/>
    </row>
    <row r="60" ht="18.75">
      <c r="Y60" s="32"/>
    </row>
    <row r="61" ht="18.75">
      <c r="Y61" s="32"/>
    </row>
    <row r="62" ht="18.75">
      <c r="Y62" s="32"/>
    </row>
    <row r="63" ht="18.75">
      <c r="Y63" s="32"/>
    </row>
    <row r="64" ht="18.75">
      <c r="Y64" s="32"/>
    </row>
    <row r="65" ht="18.75">
      <c r="Y65" s="32"/>
    </row>
    <row r="66" ht="18.75">
      <c r="Y66" s="32"/>
    </row>
    <row r="67" ht="18.75">
      <c r="Y67" s="32"/>
    </row>
    <row r="68" ht="18.75">
      <c r="Y68" s="32"/>
    </row>
    <row r="69" ht="18.75">
      <c r="Y69" s="32"/>
    </row>
    <row r="70" ht="18.75">
      <c r="Y70" s="32"/>
    </row>
    <row r="71" ht="18.75">
      <c r="Y71" s="32"/>
    </row>
    <row r="72" ht="18.75">
      <c r="Y72" s="32"/>
    </row>
    <row r="73" ht="18.75">
      <c r="Y73" s="32"/>
    </row>
    <row r="74" ht="18.75">
      <c r="Y74" s="32"/>
    </row>
    <row r="75" ht="18.75">
      <c r="Y75" s="32"/>
    </row>
    <row r="76" ht="18.75">
      <c r="Y76" s="32"/>
    </row>
    <row r="77" ht="18.75">
      <c r="Y77" s="32"/>
    </row>
    <row r="78" ht="18.75">
      <c r="Y78" s="32"/>
    </row>
    <row r="79" ht="18.75">
      <c r="Y79" s="32"/>
    </row>
    <row r="80" ht="18.75">
      <c r="Y80" s="32"/>
    </row>
    <row r="81" ht="18.75">
      <c r="Y81" s="32"/>
    </row>
    <row r="82" ht="18.75">
      <c r="Y82" s="32"/>
    </row>
    <row r="83" ht="18.75">
      <c r="Y83" s="32"/>
    </row>
    <row r="84" ht="18.75">
      <c r="Y84" s="32"/>
    </row>
    <row r="85" ht="18.75">
      <c r="Y85" s="32"/>
    </row>
    <row r="86" ht="18.75">
      <c r="Y86" s="32"/>
    </row>
    <row r="87" ht="18.75">
      <c r="Y87" s="32"/>
    </row>
    <row r="88" ht="18.75">
      <c r="Y88" s="32"/>
    </row>
    <row r="89" ht="18.75">
      <c r="Y89" s="32"/>
    </row>
    <row r="90" ht="18.75">
      <c r="Y90" s="32"/>
    </row>
    <row r="91" ht="18.75">
      <c r="Y91" s="32"/>
    </row>
    <row r="92" ht="18.75">
      <c r="Y92" s="32"/>
    </row>
    <row r="93" ht="18.75">
      <c r="Y93" s="32"/>
    </row>
    <row r="94" ht="18.75">
      <c r="Y94" s="32"/>
    </row>
    <row r="95" ht="18.75">
      <c r="Y95" s="32"/>
    </row>
    <row r="96" ht="18.75">
      <c r="Y96" s="32"/>
    </row>
    <row r="97" ht="18.75">
      <c r="Y97" s="32"/>
    </row>
    <row r="98" ht="18.75">
      <c r="Y98" s="32"/>
    </row>
    <row r="99" ht="18.75">
      <c r="Y99" s="32"/>
    </row>
    <row r="100" ht="18.75">
      <c r="Y100" s="32"/>
    </row>
    <row r="101" ht="18.75">
      <c r="Y101" s="32"/>
    </row>
    <row r="102" ht="18.75">
      <c r="Y102" s="32"/>
    </row>
    <row r="103" ht="18.75">
      <c r="Y103" s="32"/>
    </row>
    <row r="104" ht="18.75">
      <c r="Y104" s="32"/>
    </row>
    <row r="105" ht="18.75">
      <c r="Y105" s="32"/>
    </row>
    <row r="106" ht="18.75">
      <c r="Y106" s="32"/>
    </row>
    <row r="107" ht="18.75">
      <c r="Y107" s="32"/>
    </row>
    <row r="108" ht="18.75">
      <c r="Y108" s="32"/>
    </row>
    <row r="109" ht="18.75">
      <c r="Y109" s="32"/>
    </row>
    <row r="110" ht="18.75">
      <c r="Y110" s="32"/>
    </row>
    <row r="111" ht="18.75">
      <c r="Y111" s="32"/>
    </row>
    <row r="112" ht="18.75">
      <c r="Y112" s="32"/>
    </row>
    <row r="113" ht="18.75">
      <c r="Y113" s="32"/>
    </row>
    <row r="114" ht="18.75">
      <c r="Y114" s="32"/>
    </row>
    <row r="115" ht="18.75">
      <c r="Y115" s="32"/>
    </row>
    <row r="116" ht="18.75">
      <c r="Y116" s="32"/>
    </row>
    <row r="117" ht="18.75">
      <c r="Y117" s="32"/>
    </row>
    <row r="118" ht="18.75">
      <c r="Y118" s="32"/>
    </row>
    <row r="119" ht="18.75">
      <c r="Y119" s="32"/>
    </row>
    <row r="120" ht="18.75">
      <c r="Y120" s="32"/>
    </row>
    <row r="121" ht="18.75">
      <c r="Y121" s="32"/>
    </row>
    <row r="122" ht="18.75">
      <c r="Y122" s="32"/>
    </row>
    <row r="123" ht="18.75">
      <c r="Y123" s="32"/>
    </row>
    <row r="124" ht="18.75">
      <c r="Y124" s="32"/>
    </row>
    <row r="125" ht="18.75">
      <c r="Y125" s="32"/>
    </row>
    <row r="126" ht="18.75">
      <c r="Y126" s="32"/>
    </row>
    <row r="127" ht="18.75">
      <c r="Y127" s="32"/>
    </row>
    <row r="128" ht="18.75">
      <c r="Y128" s="32"/>
    </row>
    <row r="129" ht="18.75">
      <c r="Y129" s="32"/>
    </row>
    <row r="130" ht="18.75">
      <c r="Y130" s="32"/>
    </row>
    <row r="131" ht="18.75">
      <c r="Y131" s="32"/>
    </row>
    <row r="132" ht="18.75">
      <c r="Y132" s="32"/>
    </row>
    <row r="133" ht="18.75">
      <c r="Y133" s="32"/>
    </row>
    <row r="134" ht="18.75">
      <c r="Y134" s="32"/>
    </row>
    <row r="135" ht="18.75">
      <c r="Y135" s="32"/>
    </row>
    <row r="136" ht="18.75">
      <c r="Y136" s="32"/>
    </row>
    <row r="137" ht="18.75">
      <c r="Y137" s="32"/>
    </row>
    <row r="138" ht="18.75">
      <c r="Y138" s="32"/>
    </row>
    <row r="139" ht="18.75">
      <c r="Y139" s="32"/>
    </row>
    <row r="140" ht="18.75">
      <c r="Y140" s="32"/>
    </row>
    <row r="141" ht="18.75">
      <c r="Y141" s="32"/>
    </row>
    <row r="142" ht="18.75">
      <c r="Y142" s="32"/>
    </row>
    <row r="143" ht="18.75">
      <c r="Y143" s="32"/>
    </row>
    <row r="144" ht="18.75">
      <c r="Y144" s="32"/>
    </row>
    <row r="145" ht="18.75">
      <c r="Y145" s="32"/>
    </row>
    <row r="146" ht="18.75">
      <c r="Y146" s="32"/>
    </row>
    <row r="147" ht="18.75">
      <c r="Y147" s="32"/>
    </row>
    <row r="148" ht="18.75">
      <c r="Y148" s="32"/>
    </row>
    <row r="149" ht="18.75">
      <c r="Y149" s="32"/>
    </row>
    <row r="150" ht="18.75">
      <c r="Y150" s="32"/>
    </row>
    <row r="151" ht="18.75">
      <c r="Y151" s="32"/>
    </row>
    <row r="152" ht="18.75">
      <c r="Y152" s="32"/>
    </row>
    <row r="153" ht="18.75">
      <c r="Y153" s="32"/>
    </row>
    <row r="154" ht="18.75">
      <c r="Y154" s="32"/>
    </row>
    <row r="155" ht="18.75">
      <c r="Y155" s="32"/>
    </row>
    <row r="156" ht="18.75">
      <c r="Y156" s="32"/>
    </row>
    <row r="157" ht="18.75">
      <c r="Y157" s="32"/>
    </row>
    <row r="158" ht="18.75">
      <c r="Y158" s="32"/>
    </row>
    <row r="159" ht="18.75">
      <c r="Y159" s="32"/>
    </row>
    <row r="160" ht="18.75">
      <c r="Y160" s="32"/>
    </row>
    <row r="161" ht="18.75">
      <c r="Y161" s="32"/>
    </row>
    <row r="162" ht="18.75">
      <c r="Y162" s="32"/>
    </row>
    <row r="163" ht="18.75">
      <c r="Y163" s="32"/>
    </row>
    <row r="164" ht="18.75">
      <c r="Y164" s="32"/>
    </row>
    <row r="165" ht="18.75">
      <c r="Y165" s="32"/>
    </row>
    <row r="166" ht="18.75">
      <c r="Y166" s="32"/>
    </row>
    <row r="167" ht="18.75">
      <c r="Y167" s="32"/>
    </row>
    <row r="168" ht="18.75">
      <c r="Y168" s="32"/>
    </row>
    <row r="169" ht="18.75">
      <c r="Y169" s="32"/>
    </row>
    <row r="170" ht="18.75">
      <c r="Y170" s="32"/>
    </row>
    <row r="171" ht="18.75">
      <c r="Y171" s="32"/>
    </row>
    <row r="172" ht="18.75">
      <c r="Y172" s="32"/>
    </row>
    <row r="173" ht="18.75">
      <c r="Y173" s="32"/>
    </row>
    <row r="174" ht="18.75">
      <c r="Y174" s="32"/>
    </row>
    <row r="175" ht="18.75">
      <c r="Y175" s="32"/>
    </row>
    <row r="176" ht="18.75">
      <c r="Y176" s="32"/>
    </row>
    <row r="177" ht="18.75">
      <c r="Y177" s="32"/>
    </row>
    <row r="178" ht="18.75">
      <c r="Y178" s="32"/>
    </row>
    <row r="179" ht="18.75">
      <c r="Y179" s="32"/>
    </row>
    <row r="180" ht="18.75">
      <c r="Y180" s="32"/>
    </row>
    <row r="181" ht="18.75">
      <c r="Y181" s="32"/>
    </row>
    <row r="182" ht="18.75">
      <c r="Y182" s="32"/>
    </row>
    <row r="183" ht="18.75">
      <c r="Y183" s="32"/>
    </row>
    <row r="184" ht="18.75">
      <c r="Y184" s="32"/>
    </row>
    <row r="185" ht="18.75">
      <c r="Y185" s="32"/>
    </row>
    <row r="186" ht="18.75">
      <c r="Y186" s="32"/>
    </row>
    <row r="187" ht="18.75">
      <c r="Y187" s="32"/>
    </row>
    <row r="188" ht="18.75">
      <c r="Y188" s="32"/>
    </row>
    <row r="189" ht="18.75">
      <c r="Y189" s="32"/>
    </row>
    <row r="190" ht="18.75">
      <c r="Y190" s="32"/>
    </row>
    <row r="191" ht="18.75">
      <c r="Y191" s="32"/>
    </row>
    <row r="192" ht="18.75">
      <c r="Y192" s="32"/>
    </row>
    <row r="193" ht="18.75">
      <c r="Y193" s="32"/>
    </row>
    <row r="194" ht="18.75">
      <c r="Y194" s="32"/>
    </row>
    <row r="195" ht="18.75">
      <c r="Y195" s="32"/>
    </row>
    <row r="196" ht="18.75">
      <c r="Y196" s="32"/>
    </row>
    <row r="197" ht="18.75">
      <c r="Y197" s="32"/>
    </row>
    <row r="198" ht="18.75">
      <c r="Y198" s="32"/>
    </row>
    <row r="199" ht="18.75">
      <c r="Y199" s="32"/>
    </row>
    <row r="200" ht="18.75">
      <c r="Y200" s="32"/>
    </row>
    <row r="201" ht="18.75">
      <c r="Y201" s="32"/>
    </row>
    <row r="202" ht="18.75">
      <c r="Y202" s="32"/>
    </row>
    <row r="203" ht="18.75">
      <c r="Y203" s="32"/>
    </row>
    <row r="204" ht="18.75">
      <c r="Y204" s="32"/>
    </row>
    <row r="205" ht="18.75">
      <c r="Y205" s="32"/>
    </row>
    <row r="206" ht="18.75">
      <c r="Y206" s="32"/>
    </row>
    <row r="207" ht="18.75">
      <c r="Y207" s="32"/>
    </row>
    <row r="208" ht="18.75">
      <c r="Y208" s="32"/>
    </row>
    <row r="209" ht="18.75">
      <c r="Y209" s="32"/>
    </row>
    <row r="210" ht="18.75">
      <c r="Y210" s="32"/>
    </row>
    <row r="211" ht="18.75">
      <c r="Y211" s="32"/>
    </row>
    <row r="212" ht="18.75">
      <c r="Y212" s="32"/>
    </row>
    <row r="213" ht="18.75">
      <c r="Y213" s="32"/>
    </row>
    <row r="214" ht="18.75">
      <c r="Y214" s="32"/>
    </row>
    <row r="215" ht="18.75">
      <c r="Y215" s="32"/>
    </row>
    <row r="216" ht="18.75">
      <c r="Y216" s="32"/>
    </row>
    <row r="217" ht="18.75">
      <c r="Y217" s="32"/>
    </row>
    <row r="218" ht="18.75">
      <c r="Y218" s="32"/>
    </row>
    <row r="219" ht="18.75">
      <c r="Y219" s="32"/>
    </row>
    <row r="220" ht="18.75">
      <c r="Y220" s="32"/>
    </row>
    <row r="221" ht="18.75">
      <c r="Y221" s="32"/>
    </row>
    <row r="222" ht="18.75">
      <c r="Y222" s="32"/>
    </row>
    <row r="223" ht="18.75">
      <c r="Y223" s="32"/>
    </row>
    <row r="224" ht="18.75">
      <c r="Y224" s="32"/>
    </row>
    <row r="225" ht="18.75">
      <c r="Y225" s="32"/>
    </row>
    <row r="226" ht="18.75">
      <c r="Y226" s="32"/>
    </row>
    <row r="227" ht="18.75">
      <c r="Y227" s="32"/>
    </row>
    <row r="228" ht="18.75">
      <c r="Y228" s="32"/>
    </row>
    <row r="229" ht="18.75">
      <c r="Y229" s="32"/>
    </row>
    <row r="230" ht="18.75">
      <c r="Y230" s="32"/>
    </row>
    <row r="231" ht="18.75">
      <c r="Y231" s="32"/>
    </row>
    <row r="232" ht="18.75">
      <c r="Y232" s="32"/>
    </row>
  </sheetData>
  <sheetProtection/>
  <autoFilter ref="A8:AG30"/>
  <mergeCells count="15">
    <mergeCell ref="AE22:AE23"/>
    <mergeCell ref="AD27:AD28"/>
    <mergeCell ref="G1:AF4"/>
    <mergeCell ref="F6:G6"/>
    <mergeCell ref="F7:G7"/>
    <mergeCell ref="AD17:AD18"/>
    <mergeCell ref="AE17:AE18"/>
    <mergeCell ref="AD19:AD20"/>
    <mergeCell ref="H32:H38"/>
    <mergeCell ref="G27:G28"/>
    <mergeCell ref="F27:F28"/>
    <mergeCell ref="AD29:AD30"/>
    <mergeCell ref="F23:F24"/>
    <mergeCell ref="G23:G24"/>
    <mergeCell ref="AD22:AD23"/>
  </mergeCells>
  <printOptions/>
  <pageMargins left="0.25" right="0.25" top="0.75" bottom="0.75" header="0.3" footer="0.3"/>
  <pageSetup fitToHeight="0" fitToWidth="1" horizontalDpi="600" verticalDpi="600" orientation="landscape" paperSize="8" scale="46"/>
  <drawing r:id="rId3"/>
  <legacyDrawing r:id="rId2"/>
</worksheet>
</file>

<file path=xl/worksheets/sheet2.xml><?xml version="1.0" encoding="utf-8"?>
<worksheet xmlns="http://schemas.openxmlformats.org/spreadsheetml/2006/main" xmlns:r="http://schemas.openxmlformats.org/officeDocument/2006/relationships">
  <dimension ref="A1:CA65"/>
  <sheetViews>
    <sheetView zoomScale="84" zoomScaleNormal="84" zoomScalePageLayoutView="0" workbookViewId="0" topLeftCell="A9">
      <pane xSplit="4" ySplit="3" topLeftCell="E33" activePane="bottomRight" state="frozen"/>
      <selection pane="topLeft" activeCell="C9" sqref="C9"/>
      <selection pane="topRight" activeCell="E9" sqref="E9"/>
      <selection pane="bottomLeft" activeCell="C10" sqref="C10"/>
      <selection pane="bottomRight" activeCell="C34" sqref="C34"/>
    </sheetView>
  </sheetViews>
  <sheetFormatPr defaultColWidth="11.57421875" defaultRowHeight="15"/>
  <cols>
    <col min="1" max="1" width="10.140625" style="119" hidden="1" customWidth="1"/>
    <col min="2" max="2" width="23.7109375" style="53" hidden="1" customWidth="1"/>
    <col min="3" max="3" width="12.421875" style="54" customWidth="1"/>
    <col min="4" max="4" width="23.421875" style="55" bestFit="1" customWidth="1"/>
    <col min="5" max="5" width="10.421875" style="56" customWidth="1"/>
    <col min="6" max="6" width="10.421875" style="51" customWidth="1"/>
    <col min="7" max="7" width="14.421875" style="57" customWidth="1"/>
    <col min="8" max="13" width="10.421875" style="51" customWidth="1"/>
    <col min="14" max="14" width="10.421875" style="58" customWidth="1"/>
    <col min="15" max="15" width="12.28125" style="59" customWidth="1"/>
    <col min="16" max="16" width="20.421875" style="60" customWidth="1"/>
    <col min="17" max="17" width="25.28125" style="57" customWidth="1"/>
    <col min="18" max="18" width="28.8515625" style="286" customWidth="1"/>
    <col min="19" max="19" width="19.00390625" style="116" bestFit="1" customWidth="1"/>
    <col min="20" max="20" width="22.140625" style="286" hidden="1" customWidth="1"/>
    <col min="21" max="21" width="17.00390625" style="116" bestFit="1" customWidth="1"/>
    <col min="22" max="22" width="17.00390625" style="57" bestFit="1" customWidth="1"/>
    <col min="23" max="23" width="22.140625" style="286" hidden="1" customWidth="1"/>
    <col min="24" max="24" width="15.00390625" style="57" bestFit="1" customWidth="1"/>
    <col min="25" max="25" width="22.140625" style="286" hidden="1" customWidth="1"/>
    <col min="26" max="26" width="14.140625" style="57" bestFit="1" customWidth="1"/>
    <col min="27" max="27" width="22.140625" style="286" hidden="1" customWidth="1"/>
    <col min="28" max="28" width="17.00390625" style="57" bestFit="1" customWidth="1"/>
    <col min="29" max="29" width="22.140625" style="286" hidden="1" customWidth="1"/>
    <col min="30" max="30" width="13.8515625" style="57" bestFit="1" customWidth="1"/>
    <col min="31" max="31" width="28.140625" style="286" hidden="1" customWidth="1"/>
    <col min="32" max="32" width="14.140625" style="57" bestFit="1" customWidth="1"/>
    <col min="33" max="33" width="22.140625" style="286" hidden="1" customWidth="1"/>
    <col min="34" max="34" width="17.00390625" style="57" bestFit="1" customWidth="1"/>
    <col min="35" max="35" width="24.28125" style="286" hidden="1" customWidth="1"/>
    <col min="36" max="36" width="15.421875" style="57" bestFit="1" customWidth="1"/>
    <col min="37" max="37" width="22.140625" style="286" hidden="1" customWidth="1"/>
    <col min="38" max="38" width="17.00390625" style="57" bestFit="1" customWidth="1"/>
    <col min="39" max="39" width="24.00390625" style="286" hidden="1" customWidth="1"/>
    <col min="40" max="40" width="20.28125" style="57" bestFit="1" customWidth="1"/>
    <col min="41" max="41" width="20.28125" style="57" hidden="1" customWidth="1"/>
    <col min="42" max="42" width="15.00390625" style="57" hidden="1" customWidth="1"/>
    <col min="43" max="43" width="13.00390625" style="57" customWidth="1"/>
    <col min="44" max="44" width="20.140625" style="57" customWidth="1"/>
    <col min="45" max="45" width="17.8515625" style="57" customWidth="1"/>
    <col min="46" max="46" width="20.421875" style="182" customWidth="1"/>
    <col min="47" max="47" width="16.7109375" style="57" hidden="1" customWidth="1"/>
    <col min="48" max="48" width="18.421875" style="57" hidden="1" customWidth="1"/>
    <col min="49" max="49" width="22.00390625" style="61" hidden="1" customWidth="1"/>
    <col min="50" max="50" width="12.140625" style="62" hidden="1" customWidth="1"/>
    <col min="51" max="51" width="15.421875" style="63" hidden="1" customWidth="1"/>
    <col min="52" max="52" width="123.140625" style="63" customWidth="1"/>
    <col min="53" max="53" width="124.421875" style="51" hidden="1" customWidth="1"/>
    <col min="54" max="54" width="5.00390625" style="152" customWidth="1"/>
    <col min="55" max="78" width="11.421875" style="51" customWidth="1"/>
    <col min="79" max="79" width="11.8515625" style="51" bestFit="1" customWidth="1"/>
    <col min="80" max="16384" width="11.421875" style="51" customWidth="1"/>
  </cols>
  <sheetData>
    <row r="1" spans="1:69" ht="30">
      <c r="A1" s="507"/>
      <c r="B1" s="508" t="s">
        <v>96</v>
      </c>
      <c r="C1" s="508"/>
      <c r="D1" s="508"/>
      <c r="E1" s="508"/>
      <c r="F1" s="508"/>
      <c r="G1" s="509"/>
      <c r="H1" s="508"/>
      <c r="I1" s="508"/>
      <c r="J1" s="508"/>
      <c r="K1" s="508"/>
      <c r="L1" s="508"/>
      <c r="M1" s="508"/>
      <c r="N1" s="509"/>
      <c r="O1" s="508"/>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c r="AV1" s="509"/>
      <c r="AW1" s="509"/>
      <c r="AX1" s="508"/>
      <c r="AY1" s="49" t="s">
        <v>97</v>
      </c>
      <c r="AZ1" s="195"/>
      <c r="BA1" s="50"/>
      <c r="BB1" s="153"/>
      <c r="BC1" s="50"/>
      <c r="BD1" s="50"/>
      <c r="BE1" s="50"/>
      <c r="BF1" s="50"/>
      <c r="BG1" s="50"/>
      <c r="BH1" s="50"/>
      <c r="BI1" s="50"/>
      <c r="BJ1" s="50"/>
      <c r="BK1" s="50"/>
      <c r="BL1" s="50"/>
      <c r="BM1" s="50"/>
      <c r="BN1" s="50"/>
      <c r="BO1" s="50"/>
      <c r="BQ1" s="52"/>
    </row>
    <row r="2" spans="1:69" ht="30">
      <c r="A2" s="507"/>
      <c r="B2" s="508"/>
      <c r="C2" s="508"/>
      <c r="D2" s="508"/>
      <c r="E2" s="508"/>
      <c r="F2" s="508"/>
      <c r="G2" s="509"/>
      <c r="H2" s="508"/>
      <c r="I2" s="508"/>
      <c r="J2" s="508"/>
      <c r="K2" s="508"/>
      <c r="L2" s="508"/>
      <c r="M2" s="508"/>
      <c r="N2" s="509"/>
      <c r="O2" s="508"/>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8"/>
      <c r="AY2" s="49" t="s">
        <v>98</v>
      </c>
      <c r="AZ2" s="195"/>
      <c r="BA2" s="50"/>
      <c r="BB2" s="153"/>
      <c r="BC2" s="50"/>
      <c r="BD2" s="50"/>
      <c r="BE2" s="50"/>
      <c r="BF2" s="50"/>
      <c r="BG2" s="50"/>
      <c r="BH2" s="50"/>
      <c r="BI2" s="50"/>
      <c r="BJ2" s="50"/>
      <c r="BK2" s="50"/>
      <c r="BL2" s="50"/>
      <c r="BM2" s="50"/>
      <c r="BN2" s="50"/>
      <c r="BO2" s="50"/>
      <c r="BQ2" s="52"/>
    </row>
    <row r="3" spans="1:69" ht="30">
      <c r="A3" s="507"/>
      <c r="B3" s="508"/>
      <c r="C3" s="508"/>
      <c r="D3" s="508"/>
      <c r="E3" s="508"/>
      <c r="F3" s="508"/>
      <c r="G3" s="509"/>
      <c r="H3" s="508"/>
      <c r="I3" s="508"/>
      <c r="J3" s="508"/>
      <c r="K3" s="508"/>
      <c r="L3" s="508"/>
      <c r="M3" s="508"/>
      <c r="N3" s="509"/>
      <c r="O3" s="508"/>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8"/>
      <c r="AY3" s="49" t="s">
        <v>99</v>
      </c>
      <c r="AZ3" s="195"/>
      <c r="BA3" s="50"/>
      <c r="BB3" s="153"/>
      <c r="BC3" s="50"/>
      <c r="BD3" s="50"/>
      <c r="BE3" s="50"/>
      <c r="BF3" s="50"/>
      <c r="BG3" s="50"/>
      <c r="BH3" s="50"/>
      <c r="BI3" s="50"/>
      <c r="BJ3" s="50"/>
      <c r="BK3" s="50"/>
      <c r="BL3" s="50"/>
      <c r="BM3" s="50"/>
      <c r="BN3" s="50"/>
      <c r="BO3" s="50"/>
      <c r="BQ3" s="52"/>
    </row>
    <row r="4" spans="1:69" ht="30">
      <c r="A4" s="507"/>
      <c r="B4" s="508"/>
      <c r="C4" s="508"/>
      <c r="D4" s="508"/>
      <c r="E4" s="508"/>
      <c r="F4" s="508"/>
      <c r="G4" s="509"/>
      <c r="H4" s="508"/>
      <c r="I4" s="508"/>
      <c r="J4" s="508"/>
      <c r="K4" s="508"/>
      <c r="L4" s="508"/>
      <c r="M4" s="508"/>
      <c r="N4" s="509"/>
      <c r="O4" s="508"/>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8"/>
      <c r="AY4" s="49" t="s">
        <v>100</v>
      </c>
      <c r="AZ4" s="195"/>
      <c r="BA4" s="50"/>
      <c r="BB4" s="153"/>
      <c r="BC4" s="50"/>
      <c r="BD4" s="50"/>
      <c r="BE4" s="50"/>
      <c r="BF4" s="50"/>
      <c r="BG4" s="50"/>
      <c r="BH4" s="50"/>
      <c r="BI4" s="50"/>
      <c r="BJ4" s="50"/>
      <c r="BK4" s="50"/>
      <c r="BL4" s="50"/>
      <c r="BM4" s="50"/>
      <c r="BN4" s="50"/>
      <c r="BO4" s="50"/>
      <c r="BQ4" s="52"/>
    </row>
    <row r="5" spans="17:69" ht="15.75">
      <c r="Q5" s="227"/>
      <c r="AO5" s="286"/>
      <c r="AR5" s="227"/>
      <c r="BA5" s="64"/>
      <c r="BB5" s="154"/>
      <c r="BC5" s="64"/>
      <c r="BD5" s="64"/>
      <c r="BE5" s="64"/>
      <c r="BF5" s="64"/>
      <c r="BG5" s="64"/>
      <c r="BH5" s="64"/>
      <c r="BI5" s="64"/>
      <c r="BJ5" s="64"/>
      <c r="BK5" s="64"/>
      <c r="BL5" s="64"/>
      <c r="BM5" s="64"/>
      <c r="BN5" s="64"/>
      <c r="BO5" s="64"/>
      <c r="BP5" s="64"/>
      <c r="BQ5" s="64"/>
    </row>
    <row r="6" spans="1:69" ht="30">
      <c r="A6" s="267" t="s">
        <v>101</v>
      </c>
      <c r="C6" s="65"/>
      <c r="D6" s="66"/>
      <c r="E6" s="65"/>
      <c r="F6" s="65"/>
      <c r="G6" s="67"/>
      <c r="H6" s="65"/>
      <c r="I6" s="65"/>
      <c r="J6" s="65"/>
      <c r="K6" s="65"/>
      <c r="L6" s="65"/>
      <c r="M6" s="65"/>
      <c r="N6" s="68"/>
      <c r="O6" s="65"/>
      <c r="P6" s="69"/>
      <c r="Q6" s="228"/>
      <c r="R6" s="287"/>
      <c r="S6" s="251"/>
      <c r="T6" s="287"/>
      <c r="U6" s="251"/>
      <c r="V6" s="67"/>
      <c r="W6" s="287"/>
      <c r="X6" s="67"/>
      <c r="Y6" s="287"/>
      <c r="Z6" s="67"/>
      <c r="AA6" s="287"/>
      <c r="AB6" s="67"/>
      <c r="AC6" s="287"/>
      <c r="AD6" s="67"/>
      <c r="AE6" s="287"/>
      <c r="AF6" s="67"/>
      <c r="AG6" s="287"/>
      <c r="AH6" s="67"/>
      <c r="AI6" s="287"/>
      <c r="AJ6" s="67"/>
      <c r="AK6" s="287"/>
      <c r="AL6" s="67"/>
      <c r="AM6" s="287"/>
      <c r="AN6" s="67"/>
      <c r="AO6" s="287"/>
      <c r="AP6" s="67"/>
      <c r="AQ6" s="67"/>
      <c r="AR6" s="228"/>
      <c r="AS6" s="67"/>
      <c r="AT6" s="183"/>
      <c r="AU6" s="67"/>
      <c r="AV6" s="67"/>
      <c r="AW6" s="70"/>
      <c r="AX6" s="65"/>
      <c r="AY6" s="71"/>
      <c r="AZ6" s="71"/>
      <c r="BA6" s="64"/>
      <c r="BB6" s="154"/>
      <c r="BC6" s="64"/>
      <c r="BD6" s="64"/>
      <c r="BE6" s="64"/>
      <c r="BF6" s="64"/>
      <c r="BG6" s="64"/>
      <c r="BH6" s="64"/>
      <c r="BI6" s="64"/>
      <c r="BJ6" s="64"/>
      <c r="BK6" s="64"/>
      <c r="BL6" s="64"/>
      <c r="BM6" s="64"/>
      <c r="BN6" s="64"/>
      <c r="BO6" s="64"/>
      <c r="BP6" s="64"/>
      <c r="BQ6" s="64"/>
    </row>
    <row r="7" spans="1:55" s="64" customFormat="1" ht="20.25">
      <c r="A7" s="268" t="s">
        <v>102</v>
      </c>
      <c r="B7" s="72"/>
      <c r="C7" s="65"/>
      <c r="D7" s="73"/>
      <c r="E7" s="65"/>
      <c r="F7" s="65"/>
      <c r="G7" s="74"/>
      <c r="K7" s="65"/>
      <c r="L7" s="65"/>
      <c r="M7" s="65"/>
      <c r="N7" s="75"/>
      <c r="O7" s="65"/>
      <c r="P7" s="76"/>
      <c r="Q7" s="229"/>
      <c r="R7" s="288"/>
      <c r="S7" s="252"/>
      <c r="T7" s="288"/>
      <c r="U7" s="252"/>
      <c r="V7" s="74"/>
      <c r="W7" s="288"/>
      <c r="X7" s="74"/>
      <c r="Y7" s="288"/>
      <c r="Z7" s="74"/>
      <c r="AA7" s="288"/>
      <c r="AB7" s="74"/>
      <c r="AC7" s="288"/>
      <c r="AD7" s="74"/>
      <c r="AE7" s="288"/>
      <c r="AF7" s="74"/>
      <c r="AG7" s="288"/>
      <c r="AH7" s="74"/>
      <c r="AI7" s="288"/>
      <c r="AJ7" s="74"/>
      <c r="AK7" s="288"/>
      <c r="AL7" s="74"/>
      <c r="AM7" s="288"/>
      <c r="AN7" s="74"/>
      <c r="AO7" s="288"/>
      <c r="AP7" s="74"/>
      <c r="AQ7" s="74"/>
      <c r="AR7" s="229"/>
      <c r="AS7" s="74"/>
      <c r="AT7" s="184"/>
      <c r="AU7" s="74"/>
      <c r="AV7" s="74"/>
      <c r="AW7" s="77"/>
      <c r="AX7" s="78"/>
      <c r="AY7" s="79"/>
      <c r="AZ7" s="79"/>
      <c r="BA7" s="80"/>
      <c r="BB7" s="155"/>
      <c r="BC7" s="81"/>
    </row>
    <row r="8" spans="1:55" ht="20.25">
      <c r="A8" s="274"/>
      <c r="B8" s="72"/>
      <c r="C8" s="65"/>
      <c r="F8" s="65"/>
      <c r="K8" s="65"/>
      <c r="L8" s="65"/>
      <c r="M8" s="65"/>
      <c r="O8" s="56"/>
      <c r="Q8" s="227"/>
      <c r="AO8" s="286"/>
      <c r="AR8" s="227"/>
      <c r="AX8" s="78"/>
      <c r="AY8" s="79"/>
      <c r="AZ8" s="79"/>
      <c r="BA8" s="80"/>
      <c r="BB8" s="155"/>
      <c r="BC8" s="83"/>
    </row>
    <row r="9" spans="1:55" ht="20.25">
      <c r="A9" s="72"/>
      <c r="B9" s="72"/>
      <c r="C9" s="65"/>
      <c r="F9" s="65"/>
      <c r="K9" s="65"/>
      <c r="L9" s="65"/>
      <c r="M9" s="65"/>
      <c r="O9" s="56"/>
      <c r="Q9" s="116"/>
      <c r="AO9" s="286"/>
      <c r="AR9" s="259"/>
      <c r="AX9" s="78"/>
      <c r="AY9" s="79"/>
      <c r="AZ9" s="79"/>
      <c r="BA9" s="80"/>
      <c r="BB9" s="155"/>
      <c r="BC9" s="83"/>
    </row>
    <row r="10" spans="1:55" ht="19.5" customHeight="1">
      <c r="A10" s="72"/>
      <c r="B10" s="72"/>
      <c r="C10" s="65"/>
      <c r="F10" s="65"/>
      <c r="K10" s="65"/>
      <c r="L10" s="65"/>
      <c r="M10" s="65"/>
      <c r="O10" s="56"/>
      <c r="AO10" s="286"/>
      <c r="AR10" s="259"/>
      <c r="AX10" s="78"/>
      <c r="AY10" s="79"/>
      <c r="AZ10" s="79"/>
      <c r="BA10" s="80"/>
      <c r="BB10" s="155"/>
      <c r="BC10" s="83"/>
    </row>
    <row r="11" spans="1:54" s="84" customFormat="1" ht="75.75" customHeight="1">
      <c r="A11" s="124" t="s">
        <v>103</v>
      </c>
      <c r="B11" s="124" t="s">
        <v>104</v>
      </c>
      <c r="C11" s="124" t="s">
        <v>105</v>
      </c>
      <c r="D11" s="124" t="s">
        <v>12</v>
      </c>
      <c r="E11" s="124" t="s">
        <v>15</v>
      </c>
      <c r="F11" s="124" t="s">
        <v>106</v>
      </c>
      <c r="G11" s="281" t="s">
        <v>107</v>
      </c>
      <c r="H11" s="124" t="s">
        <v>108</v>
      </c>
      <c r="I11" s="124" t="s">
        <v>109</v>
      </c>
      <c r="J11" s="124" t="s">
        <v>110</v>
      </c>
      <c r="K11" s="124" t="s">
        <v>111</v>
      </c>
      <c r="L11" s="124" t="s">
        <v>112</v>
      </c>
      <c r="M11" s="124" t="s">
        <v>113</v>
      </c>
      <c r="N11" s="124" t="s">
        <v>114</v>
      </c>
      <c r="O11" s="124" t="s">
        <v>115</v>
      </c>
      <c r="P11" s="124" t="s">
        <v>251</v>
      </c>
      <c r="Q11" s="331" t="s">
        <v>116</v>
      </c>
      <c r="R11" s="289" t="s">
        <v>278</v>
      </c>
      <c r="S11" s="124" t="s">
        <v>227</v>
      </c>
      <c r="T11" s="289" t="s">
        <v>277</v>
      </c>
      <c r="U11" s="124" t="s">
        <v>242</v>
      </c>
      <c r="V11" s="124" t="s">
        <v>270</v>
      </c>
      <c r="W11" s="289" t="s">
        <v>271</v>
      </c>
      <c r="X11" s="124" t="s">
        <v>273</v>
      </c>
      <c r="Y11" s="289" t="s">
        <v>258</v>
      </c>
      <c r="Z11" s="124" t="s">
        <v>243</v>
      </c>
      <c r="AA11" s="289" t="s">
        <v>259</v>
      </c>
      <c r="AB11" s="124" t="s">
        <v>244</v>
      </c>
      <c r="AC11" s="289" t="s">
        <v>260</v>
      </c>
      <c r="AD11" s="124" t="s">
        <v>245</v>
      </c>
      <c r="AE11" s="289" t="s">
        <v>261</v>
      </c>
      <c r="AF11" s="124" t="s">
        <v>246</v>
      </c>
      <c r="AG11" s="289" t="s">
        <v>266</v>
      </c>
      <c r="AH11" s="124" t="s">
        <v>247</v>
      </c>
      <c r="AI11" s="289" t="s">
        <v>265</v>
      </c>
      <c r="AJ11" s="124" t="s">
        <v>248</v>
      </c>
      <c r="AK11" s="289" t="s">
        <v>264</v>
      </c>
      <c r="AL11" s="124" t="s">
        <v>249</v>
      </c>
      <c r="AM11" s="289" t="s">
        <v>263</v>
      </c>
      <c r="AN11" s="124" t="s">
        <v>250</v>
      </c>
      <c r="AO11" s="289" t="s">
        <v>262</v>
      </c>
      <c r="AP11" s="124" t="s">
        <v>267</v>
      </c>
      <c r="AQ11" s="124" t="s">
        <v>228</v>
      </c>
      <c r="AR11" s="230" t="s">
        <v>285</v>
      </c>
      <c r="AS11" s="231" t="s">
        <v>284</v>
      </c>
      <c r="AT11" s="185" t="s">
        <v>274</v>
      </c>
      <c r="AU11" s="124" t="s">
        <v>241</v>
      </c>
      <c r="AV11" s="125" t="s">
        <v>117</v>
      </c>
      <c r="AW11" s="126" t="s">
        <v>118</v>
      </c>
      <c r="AX11" s="124" t="s">
        <v>119</v>
      </c>
      <c r="AY11" s="124" t="s">
        <v>120</v>
      </c>
      <c r="AZ11" s="124" t="s">
        <v>29</v>
      </c>
      <c r="BA11" s="124" t="s">
        <v>229</v>
      </c>
      <c r="BB11" s="156"/>
    </row>
    <row r="12" spans="1:79" s="85" customFormat="1" ht="106.5" customHeight="1">
      <c r="A12" s="260" t="s">
        <v>30</v>
      </c>
      <c r="B12" s="261" t="s">
        <v>31</v>
      </c>
      <c r="C12" s="135" t="s">
        <v>121</v>
      </c>
      <c r="D12" s="145" t="s">
        <v>122</v>
      </c>
      <c r="E12" s="127" t="s">
        <v>34</v>
      </c>
      <c r="F12" s="128" t="s">
        <v>123</v>
      </c>
      <c r="G12" s="129">
        <v>1</v>
      </c>
      <c r="H12" s="142" t="s">
        <v>124</v>
      </c>
      <c r="I12" s="142" t="s">
        <v>125</v>
      </c>
      <c r="J12" s="129">
        <v>1</v>
      </c>
      <c r="K12" s="129">
        <v>1</v>
      </c>
      <c r="L12" s="129">
        <v>1</v>
      </c>
      <c r="M12" s="129">
        <v>1</v>
      </c>
      <c r="N12" s="311">
        <v>1</v>
      </c>
      <c r="O12" s="312">
        <v>1</v>
      </c>
      <c r="P12" s="130">
        <v>0.75</v>
      </c>
      <c r="Q12" s="332">
        <v>1</v>
      </c>
      <c r="R12" s="211">
        <v>0.021</v>
      </c>
      <c r="S12" s="211">
        <v>1</v>
      </c>
      <c r="T12" s="211">
        <v>0.021</v>
      </c>
      <c r="U12" s="211">
        <v>1</v>
      </c>
      <c r="V12" s="211">
        <v>1</v>
      </c>
      <c r="W12" s="211">
        <v>0.021</v>
      </c>
      <c r="X12" s="211">
        <v>1</v>
      </c>
      <c r="Y12" s="211">
        <v>0.021</v>
      </c>
      <c r="Z12" s="211">
        <v>1</v>
      </c>
      <c r="AA12" s="211">
        <v>0.021</v>
      </c>
      <c r="AB12" s="211">
        <v>1</v>
      </c>
      <c r="AC12" s="212">
        <v>0.021</v>
      </c>
      <c r="AD12" s="211">
        <v>1</v>
      </c>
      <c r="AE12" s="213">
        <v>0.021</v>
      </c>
      <c r="AF12" s="211">
        <v>1</v>
      </c>
      <c r="AG12" s="213">
        <v>0.021</v>
      </c>
      <c r="AH12" s="211">
        <v>1</v>
      </c>
      <c r="AI12" s="213">
        <v>0.021</v>
      </c>
      <c r="AJ12" s="211">
        <v>1</v>
      </c>
      <c r="AK12" s="300">
        <v>0.021</v>
      </c>
      <c r="AL12" s="211">
        <v>1</v>
      </c>
      <c r="AM12" s="213">
        <v>0.021</v>
      </c>
      <c r="AN12" s="211">
        <v>1</v>
      </c>
      <c r="AO12" s="300">
        <v>0.021</v>
      </c>
      <c r="AP12" s="211">
        <f>+AO12+AM12+AK12+AI12+AG12+AE12+AC12++AA12+Y12+W12+U12+S12+AL12+AN12</f>
        <v>4.21</v>
      </c>
      <c r="AQ12" s="233">
        <f aca="true" t="shared" si="0" ref="AQ12:AQ23">+AR12/Q12</f>
        <v>0.9999999999999996</v>
      </c>
      <c r="AR12" s="329">
        <f>+(8.33333333333333%)*12</f>
        <v>0.9999999999999996</v>
      </c>
      <c r="AS12" s="342">
        <f>48/48</f>
        <v>1</v>
      </c>
      <c r="AT12" s="234">
        <f aca="true" t="shared" si="1" ref="AT12:AT31">+AS12/G12</f>
        <v>1</v>
      </c>
      <c r="AU12" s="169">
        <f>+Q12</f>
        <v>1</v>
      </c>
      <c r="AV12" s="188">
        <v>1</v>
      </c>
      <c r="AW12" s="210">
        <f aca="true" t="shared" si="2" ref="AW12:AW40">+AV12/G12</f>
        <v>1</v>
      </c>
      <c r="AX12" s="128" t="s">
        <v>126</v>
      </c>
      <c r="AY12" s="131"/>
      <c r="AZ12" s="366" t="s">
        <v>287</v>
      </c>
      <c r="BA12" s="131"/>
      <c r="BB12" s="177"/>
      <c r="CA12" s="339"/>
    </row>
    <row r="13" spans="1:54" s="85" customFormat="1" ht="75.75" customHeight="1">
      <c r="A13" s="260" t="s">
        <v>127</v>
      </c>
      <c r="B13" s="262" t="s">
        <v>128</v>
      </c>
      <c r="C13" s="146" t="s">
        <v>129</v>
      </c>
      <c r="D13" s="145" t="s">
        <v>130</v>
      </c>
      <c r="E13" s="127" t="s">
        <v>34</v>
      </c>
      <c r="F13" s="128">
        <v>100</v>
      </c>
      <c r="G13" s="129">
        <v>1</v>
      </c>
      <c r="H13" s="142" t="s">
        <v>124</v>
      </c>
      <c r="I13" s="142" t="s">
        <v>131</v>
      </c>
      <c r="J13" s="232">
        <v>0</v>
      </c>
      <c r="K13" s="232">
        <v>0.071</v>
      </c>
      <c r="L13" s="313">
        <v>0.24250000000000002</v>
      </c>
      <c r="M13" s="313">
        <v>0.238075</v>
      </c>
      <c r="N13" s="314">
        <v>0.8475</v>
      </c>
      <c r="O13" s="312">
        <v>0.74205</v>
      </c>
      <c r="P13" s="130">
        <v>0.74205</v>
      </c>
      <c r="Q13" s="332">
        <v>1</v>
      </c>
      <c r="R13" s="211">
        <v>0.03</v>
      </c>
      <c r="S13" s="213">
        <f>((S14*25)/100)+((S15*50)/100)+((S16*25)/100)</f>
        <v>0.03</v>
      </c>
      <c r="T13" s="213">
        <f>((T14*25)/100)+((T15*50)/100)+((T16*25)/100)</f>
        <v>0</v>
      </c>
      <c r="U13" s="213">
        <f>((U14*25)/100)+((U15*50)/100)+((U16*25)/100)</f>
        <v>0.025</v>
      </c>
      <c r="V13" s="213">
        <f>((V14*25)/100)+((V15*50)/100)+((V16*25)/100)</f>
        <v>0.039</v>
      </c>
      <c r="W13" s="211">
        <v>0.039</v>
      </c>
      <c r="X13" s="213">
        <f>((X14*25)/100)+((X15*50)/100)+((X16*25)/100)</f>
        <v>0.020999999999999998</v>
      </c>
      <c r="Y13" s="211">
        <v>0.021</v>
      </c>
      <c r="Z13" s="213">
        <f>((Z14*25)/100)+((Z15*50)/100)+((Z16*25)/100)</f>
        <v>0.0137</v>
      </c>
      <c r="AA13" s="211">
        <v>0.0142</v>
      </c>
      <c r="AB13" s="213">
        <f>((AB14*25)/100)+((AB15*50)/100)+((AB16*25)/100)</f>
        <v>0.01855</v>
      </c>
      <c r="AC13" s="211">
        <v>0.019</v>
      </c>
      <c r="AD13" s="213">
        <f>((AD14*25)/100)+((AD15*50)/100)+((AD16*25)/100)</f>
        <v>0.02005</v>
      </c>
      <c r="AE13" s="213">
        <v>0.019</v>
      </c>
      <c r="AF13" s="213">
        <f>((AF14*25)/100)+((AF15*50)/100)+((AF16*25)/100)</f>
        <v>0.019</v>
      </c>
      <c r="AG13" s="213">
        <v>0.019</v>
      </c>
      <c r="AH13" s="213">
        <f>((AH14*25)/100)+((AH15*50)/100)+((AH16*25)/100)</f>
        <v>0.019</v>
      </c>
      <c r="AI13" s="213">
        <v>0.019</v>
      </c>
      <c r="AJ13" s="213">
        <f>((AJ14*25)/100)+((AJ15*50)/100)+((AJ16*25)/100)</f>
        <v>0.019</v>
      </c>
      <c r="AK13" s="300">
        <v>0.019</v>
      </c>
      <c r="AL13" s="213">
        <f>((AL14*25)/100)+((AL15*50)/100)+((AL16*25)/100)</f>
        <v>0.034</v>
      </c>
      <c r="AM13" s="213">
        <f>((AM14*25)/100)+((AM15*50)/100)+((AM16*25)/100)</f>
        <v>0.034</v>
      </c>
      <c r="AN13" s="211">
        <f>((AN14*25)/100)+((AN15*50)/100)+((AN16*25)/100)</f>
        <v>0</v>
      </c>
      <c r="AO13" s="300">
        <v>0.0025</v>
      </c>
      <c r="AP13" s="211">
        <f>AO13+AM13+AK13+AI13+AG13+AE13+AC13+AA13+Y13+W13+U13+S13</f>
        <v>0.2607</v>
      </c>
      <c r="AQ13" s="233">
        <f t="shared" si="0"/>
        <v>1.00035</v>
      </c>
      <c r="AR13" s="235">
        <f>+P13+S13+U13+V13+X13+Z13+AB13+AD13+AF13+AH13+AJ13+AL13+AN13</f>
        <v>1.00035</v>
      </c>
      <c r="AS13" s="233">
        <f>+AR13</f>
        <v>1.00035</v>
      </c>
      <c r="AT13" s="235">
        <f t="shared" si="1"/>
        <v>1.00035</v>
      </c>
      <c r="AU13" s="169">
        <f aca="true" t="shared" si="3" ref="AU13:AU40">+Q13</f>
        <v>1</v>
      </c>
      <c r="AV13" s="188">
        <v>1</v>
      </c>
      <c r="AW13" s="210">
        <f t="shared" si="2"/>
        <v>1</v>
      </c>
      <c r="AX13" s="128" t="s">
        <v>132</v>
      </c>
      <c r="AY13" s="132"/>
      <c r="AZ13" s="284" t="s">
        <v>280</v>
      </c>
      <c r="BA13" s="132"/>
      <c r="BB13" s="157"/>
    </row>
    <row r="14" spans="1:54" s="85" customFormat="1" ht="80.25" customHeight="1">
      <c r="A14" s="260" t="s">
        <v>129</v>
      </c>
      <c r="B14" s="261" t="s">
        <v>133</v>
      </c>
      <c r="C14" s="135" t="s">
        <v>134</v>
      </c>
      <c r="D14" s="145" t="s">
        <v>135</v>
      </c>
      <c r="E14" s="127" t="s">
        <v>34</v>
      </c>
      <c r="F14" s="128">
        <v>-1</v>
      </c>
      <c r="G14" s="129">
        <v>1</v>
      </c>
      <c r="H14" s="142" t="s">
        <v>124</v>
      </c>
      <c r="I14" s="142" t="s">
        <v>131</v>
      </c>
      <c r="J14" s="232">
        <v>0</v>
      </c>
      <c r="K14" s="232">
        <v>0</v>
      </c>
      <c r="L14" s="313">
        <v>0.03</v>
      </c>
      <c r="M14" s="313">
        <v>0.030000000000000002</v>
      </c>
      <c r="N14" s="315">
        <v>0.49</v>
      </c>
      <c r="O14" s="312">
        <v>0.49000000000000005</v>
      </c>
      <c r="P14" s="130">
        <v>0.49000000000000005</v>
      </c>
      <c r="Q14" s="332">
        <v>1</v>
      </c>
      <c r="R14" s="211"/>
      <c r="S14" s="211">
        <v>0.05</v>
      </c>
      <c r="T14" s="211"/>
      <c r="U14" s="211">
        <v>0.04</v>
      </c>
      <c r="V14" s="213">
        <v>0.046</v>
      </c>
      <c r="W14" s="302">
        <v>0.046</v>
      </c>
      <c r="X14" s="213">
        <v>0.074</v>
      </c>
      <c r="Y14" s="302">
        <v>0.074</v>
      </c>
      <c r="Z14" s="211">
        <v>0.02</v>
      </c>
      <c r="AA14" s="302">
        <v>0.02</v>
      </c>
      <c r="AB14" s="211">
        <v>0.04</v>
      </c>
      <c r="AC14" s="302">
        <v>0.04</v>
      </c>
      <c r="AD14" s="213">
        <v>0.046</v>
      </c>
      <c r="AE14" s="302">
        <v>0.046</v>
      </c>
      <c r="AF14" s="213">
        <v>0.046</v>
      </c>
      <c r="AG14" s="302">
        <v>0.046</v>
      </c>
      <c r="AH14" s="213">
        <v>0.046</v>
      </c>
      <c r="AI14" s="302">
        <v>0.046</v>
      </c>
      <c r="AJ14" s="213">
        <v>0.046</v>
      </c>
      <c r="AK14" s="298">
        <v>0.046</v>
      </c>
      <c r="AL14" s="213">
        <v>0.056</v>
      </c>
      <c r="AM14" s="302">
        <v>0.056</v>
      </c>
      <c r="AN14" s="211">
        <v>0</v>
      </c>
      <c r="AO14" s="290">
        <v>0</v>
      </c>
      <c r="AP14" s="211">
        <f>+AO14+AM14+AK14+AI14+AG14+AE14+AC14+AA14+Y14+W14+U14+S14</f>
        <v>0.51</v>
      </c>
      <c r="AQ14" s="233">
        <f t="shared" si="0"/>
        <v>1.0000000000000002</v>
      </c>
      <c r="AR14" s="233">
        <f>+P14+S14+U14+V14+X14+Z14+AB14+AD14+AF14+AH14+AJ14+AL14+AN14</f>
        <v>1.0000000000000002</v>
      </c>
      <c r="AS14" s="233">
        <f>+AR14</f>
        <v>1.0000000000000002</v>
      </c>
      <c r="AT14" s="235">
        <f t="shared" si="1"/>
        <v>1.0000000000000002</v>
      </c>
      <c r="AU14" s="169">
        <f t="shared" si="3"/>
        <v>1</v>
      </c>
      <c r="AV14" s="188">
        <v>1</v>
      </c>
      <c r="AW14" s="210">
        <f t="shared" si="2"/>
        <v>1</v>
      </c>
      <c r="AX14" s="128" t="s">
        <v>132</v>
      </c>
      <c r="AY14" s="132"/>
      <c r="AZ14" s="283" t="s">
        <v>281</v>
      </c>
      <c r="BA14" s="132"/>
      <c r="BB14" s="170"/>
    </row>
    <row r="15" spans="1:54" s="85" customFormat="1" ht="83.25" customHeight="1">
      <c r="A15" s="260" t="s">
        <v>136</v>
      </c>
      <c r="B15" s="261" t="s">
        <v>137</v>
      </c>
      <c r="C15" s="135" t="s">
        <v>138</v>
      </c>
      <c r="D15" s="145" t="s">
        <v>139</v>
      </c>
      <c r="E15" s="127" t="s">
        <v>34</v>
      </c>
      <c r="F15" s="128">
        <v>-1</v>
      </c>
      <c r="G15" s="129">
        <v>1</v>
      </c>
      <c r="H15" s="142" t="s">
        <v>124</v>
      </c>
      <c r="I15" s="142" t="s">
        <v>131</v>
      </c>
      <c r="J15" s="232">
        <v>0.09</v>
      </c>
      <c r="K15" s="232">
        <v>0.04</v>
      </c>
      <c r="L15" s="313">
        <v>0.27</v>
      </c>
      <c r="M15" s="313">
        <v>0.26999999999999996</v>
      </c>
      <c r="N15" s="315">
        <v>0.95</v>
      </c>
      <c r="O15" s="312">
        <v>0.8041666666666665</v>
      </c>
      <c r="P15" s="130">
        <v>0.8041666666666665</v>
      </c>
      <c r="Q15" s="332">
        <v>1</v>
      </c>
      <c r="R15" s="211"/>
      <c r="S15" s="211">
        <v>0.02</v>
      </c>
      <c r="T15" s="211"/>
      <c r="U15" s="211">
        <v>0.02</v>
      </c>
      <c r="V15" s="213">
        <v>0.015</v>
      </c>
      <c r="W15" s="303">
        <v>0.015</v>
      </c>
      <c r="X15" s="213">
        <v>0.005</v>
      </c>
      <c r="Y15" s="303">
        <v>0.005</v>
      </c>
      <c r="Z15" s="212">
        <v>0.0174</v>
      </c>
      <c r="AA15" s="303">
        <v>0.0174</v>
      </c>
      <c r="AB15" s="212">
        <v>0.0171</v>
      </c>
      <c r="AC15" s="303">
        <v>0.0171</v>
      </c>
      <c r="AD15" s="213">
        <v>0.0171</v>
      </c>
      <c r="AE15" s="303">
        <v>0.015</v>
      </c>
      <c r="AF15" s="213">
        <v>0.015</v>
      </c>
      <c r="AG15" s="303">
        <v>0.015</v>
      </c>
      <c r="AH15" s="213">
        <v>0.015</v>
      </c>
      <c r="AI15" s="303">
        <v>0.015</v>
      </c>
      <c r="AJ15" s="213">
        <v>0.015</v>
      </c>
      <c r="AK15" s="299">
        <v>0.015</v>
      </c>
      <c r="AL15" s="211">
        <v>0.04</v>
      </c>
      <c r="AM15" s="213">
        <v>0.04</v>
      </c>
      <c r="AN15" s="211">
        <v>0</v>
      </c>
      <c r="AO15" s="290">
        <v>0.01</v>
      </c>
      <c r="AP15" s="211">
        <f>+AO15+AM15+AK15+AI15+AG15+AE15+AC15+AA15+Y15+W15+U15+S15</f>
        <v>0.20449999999999996</v>
      </c>
      <c r="AQ15" s="233">
        <f t="shared" si="0"/>
        <v>1.0007666666666666</v>
      </c>
      <c r="AR15" s="233">
        <f>+P15+S15+U15+V15+X15+Z15+AB15+AD15+AF15+AH15+AJ15+AL15+AN15</f>
        <v>1.0007666666666666</v>
      </c>
      <c r="AS15" s="233">
        <f>+AR15</f>
        <v>1.0007666666666666</v>
      </c>
      <c r="AT15" s="235">
        <f t="shared" si="1"/>
        <v>1.0007666666666666</v>
      </c>
      <c r="AU15" s="169">
        <f t="shared" si="3"/>
        <v>1</v>
      </c>
      <c r="AV15" s="188">
        <v>1</v>
      </c>
      <c r="AW15" s="210">
        <f t="shared" si="2"/>
        <v>1</v>
      </c>
      <c r="AX15" s="128" t="s">
        <v>132</v>
      </c>
      <c r="AY15" s="133"/>
      <c r="AZ15" s="282" t="s">
        <v>282</v>
      </c>
      <c r="BA15" s="133"/>
      <c r="BB15" s="171"/>
    </row>
    <row r="16" spans="1:54" s="85" customFormat="1" ht="58.5" customHeight="1">
      <c r="A16" s="260" t="s">
        <v>140</v>
      </c>
      <c r="B16" s="261" t="s">
        <v>141</v>
      </c>
      <c r="C16" s="135" t="s">
        <v>142</v>
      </c>
      <c r="D16" s="145" t="s">
        <v>143</v>
      </c>
      <c r="E16" s="127" t="s">
        <v>34</v>
      </c>
      <c r="F16" s="128">
        <v>-1</v>
      </c>
      <c r="G16" s="129">
        <v>1</v>
      </c>
      <c r="H16" s="142" t="s">
        <v>124</v>
      </c>
      <c r="I16" s="142" t="s">
        <v>131</v>
      </c>
      <c r="J16" s="129">
        <v>0.16</v>
      </c>
      <c r="K16" s="129">
        <v>0.2</v>
      </c>
      <c r="L16" s="313">
        <v>0.4</v>
      </c>
      <c r="M16" s="313">
        <v>0.38230000000000014</v>
      </c>
      <c r="N16" s="315">
        <v>1</v>
      </c>
      <c r="O16" s="312">
        <v>0.8698666666666666</v>
      </c>
      <c r="P16" s="130">
        <v>0.8698666666666666</v>
      </c>
      <c r="Q16" s="332">
        <v>1</v>
      </c>
      <c r="R16" s="211"/>
      <c r="S16" s="211">
        <v>0.03</v>
      </c>
      <c r="T16" s="211"/>
      <c r="U16" s="211">
        <v>0.02</v>
      </c>
      <c r="V16" s="211">
        <v>0.08</v>
      </c>
      <c r="W16" s="211">
        <v>0.08</v>
      </c>
      <c r="X16" s="211">
        <v>0</v>
      </c>
      <c r="Y16" s="211">
        <v>0</v>
      </c>
      <c r="Z16" s="211">
        <v>0</v>
      </c>
      <c r="AA16" s="330">
        <v>0</v>
      </c>
      <c r="AB16" s="211">
        <v>0</v>
      </c>
      <c r="AC16" s="211">
        <v>0</v>
      </c>
      <c r="AD16" s="211">
        <v>0</v>
      </c>
      <c r="AE16" s="211">
        <v>0</v>
      </c>
      <c r="AF16" s="211">
        <v>0</v>
      </c>
      <c r="AG16" s="211">
        <v>0</v>
      </c>
      <c r="AH16" s="211">
        <v>0</v>
      </c>
      <c r="AI16" s="211">
        <v>0</v>
      </c>
      <c r="AJ16" s="211">
        <v>0</v>
      </c>
      <c r="AK16" s="301">
        <v>0</v>
      </c>
      <c r="AL16" s="211">
        <v>0</v>
      </c>
      <c r="AM16" s="211">
        <v>0</v>
      </c>
      <c r="AN16" s="211">
        <v>0</v>
      </c>
      <c r="AO16" s="290">
        <v>0</v>
      </c>
      <c r="AP16" s="211">
        <f aca="true" t="shared" si="4" ref="AP16:AP39">+AO16+AM16+AK16+AI16+AG16+AE16+AC16+AA16+Y16+W16+U16+S16</f>
        <v>0.13</v>
      </c>
      <c r="AQ16" s="233">
        <f t="shared" si="0"/>
        <v>0.9998666666666666</v>
      </c>
      <c r="AR16" s="235">
        <f>+P16+S16+U16+V16+X16+Z16+AB16+AD16+AF16+AH16+AJ16+AL16+AN16</f>
        <v>0.9998666666666666</v>
      </c>
      <c r="AS16" s="233">
        <f>+AR16</f>
        <v>0.9998666666666666</v>
      </c>
      <c r="AT16" s="235">
        <f t="shared" si="1"/>
        <v>0.9998666666666666</v>
      </c>
      <c r="AU16" s="169">
        <f t="shared" si="3"/>
        <v>1</v>
      </c>
      <c r="AV16" s="188">
        <v>1</v>
      </c>
      <c r="AW16" s="210">
        <f t="shared" si="2"/>
        <v>1</v>
      </c>
      <c r="AX16" s="128" t="s">
        <v>132</v>
      </c>
      <c r="AY16" s="132"/>
      <c r="AZ16" s="283" t="s">
        <v>283</v>
      </c>
      <c r="BA16" s="132"/>
      <c r="BB16" s="170"/>
    </row>
    <row r="17" spans="1:54" s="85" customFormat="1" ht="81.75" customHeight="1">
      <c r="A17" s="260" t="s">
        <v>144</v>
      </c>
      <c r="B17" s="262" t="s">
        <v>145</v>
      </c>
      <c r="C17" s="135" t="s">
        <v>146</v>
      </c>
      <c r="D17" s="248" t="s">
        <v>147</v>
      </c>
      <c r="E17" s="127" t="s">
        <v>34</v>
      </c>
      <c r="F17" s="128" t="s">
        <v>123</v>
      </c>
      <c r="G17" s="129">
        <v>1</v>
      </c>
      <c r="H17" s="142" t="s">
        <v>124</v>
      </c>
      <c r="I17" s="142" t="s">
        <v>125</v>
      </c>
      <c r="J17" s="129">
        <v>1</v>
      </c>
      <c r="K17" s="129">
        <v>1</v>
      </c>
      <c r="L17" s="129">
        <v>1</v>
      </c>
      <c r="M17" s="129">
        <v>1</v>
      </c>
      <c r="N17" s="311">
        <v>1</v>
      </c>
      <c r="O17" s="312">
        <v>1</v>
      </c>
      <c r="P17" s="130">
        <v>0.75</v>
      </c>
      <c r="Q17" s="332">
        <v>1</v>
      </c>
      <c r="R17" s="211"/>
      <c r="S17" s="211">
        <v>1</v>
      </c>
      <c r="T17" s="211"/>
      <c r="U17" s="211">
        <v>1</v>
      </c>
      <c r="V17" s="211">
        <v>1</v>
      </c>
      <c r="W17" s="211">
        <v>0.021</v>
      </c>
      <c r="X17" s="211">
        <v>1</v>
      </c>
      <c r="Y17" s="211">
        <v>0.021</v>
      </c>
      <c r="Z17" s="211">
        <v>1</v>
      </c>
      <c r="AA17" s="211">
        <v>0.021</v>
      </c>
      <c r="AB17" s="211">
        <v>1</v>
      </c>
      <c r="AC17" s="211">
        <v>0.021</v>
      </c>
      <c r="AD17" s="211">
        <v>1</v>
      </c>
      <c r="AE17" s="211">
        <v>0.021</v>
      </c>
      <c r="AF17" s="211">
        <v>1</v>
      </c>
      <c r="AG17" s="211">
        <v>0.021</v>
      </c>
      <c r="AH17" s="211">
        <v>1</v>
      </c>
      <c r="AI17" s="211">
        <v>0.021</v>
      </c>
      <c r="AJ17" s="211">
        <v>1</v>
      </c>
      <c r="AK17" s="290">
        <v>0.021</v>
      </c>
      <c r="AL17" s="211">
        <v>1</v>
      </c>
      <c r="AM17" s="211">
        <v>0.021</v>
      </c>
      <c r="AN17" s="211">
        <v>1</v>
      </c>
      <c r="AO17" s="290">
        <v>0.021</v>
      </c>
      <c r="AP17" s="211">
        <f>+AO17+AM17+AK17+AI17+AG17+AE17+AC17+AA17+Y17+W17+U17+S17</f>
        <v>2.21</v>
      </c>
      <c r="AQ17" s="233">
        <f t="shared" si="0"/>
        <v>0.9999999999999996</v>
      </c>
      <c r="AR17" s="233">
        <f>+(8.33333333333333%)*12</f>
        <v>0.9999999999999996</v>
      </c>
      <c r="AS17" s="235">
        <f>48/48</f>
        <v>1</v>
      </c>
      <c r="AT17" s="234">
        <f t="shared" si="1"/>
        <v>1</v>
      </c>
      <c r="AU17" s="169">
        <f t="shared" si="3"/>
        <v>1</v>
      </c>
      <c r="AV17" s="188">
        <v>1</v>
      </c>
      <c r="AW17" s="210">
        <f t="shared" si="2"/>
        <v>1</v>
      </c>
      <c r="AX17" s="128" t="s">
        <v>126</v>
      </c>
      <c r="AY17" s="134"/>
      <c r="AZ17" s="282" t="s">
        <v>292</v>
      </c>
      <c r="BA17" s="134"/>
      <c r="BB17" s="175"/>
    </row>
    <row r="18" spans="1:54" s="85" customFormat="1" ht="97.5" customHeight="1">
      <c r="A18" s="260" t="s">
        <v>146</v>
      </c>
      <c r="B18" s="263" t="s">
        <v>148</v>
      </c>
      <c r="C18" s="146" t="s">
        <v>149</v>
      </c>
      <c r="D18" s="145" t="s">
        <v>150</v>
      </c>
      <c r="E18" s="135" t="s">
        <v>47</v>
      </c>
      <c r="F18" s="136">
        <v>231</v>
      </c>
      <c r="G18" s="142">
        <v>427</v>
      </c>
      <c r="H18" s="142" t="s">
        <v>151</v>
      </c>
      <c r="I18" s="142" t="s">
        <v>131</v>
      </c>
      <c r="J18" s="142">
        <v>9</v>
      </c>
      <c r="K18" s="316">
        <v>490</v>
      </c>
      <c r="L18" s="142">
        <v>55</v>
      </c>
      <c r="M18" s="317">
        <f>37+23</f>
        <v>60</v>
      </c>
      <c r="N18" s="318">
        <v>40</v>
      </c>
      <c r="O18" s="319">
        <v>91</v>
      </c>
      <c r="P18" s="138">
        <f>+K18+M18+O18</f>
        <v>641</v>
      </c>
      <c r="Q18" s="333">
        <v>216</v>
      </c>
      <c r="R18" s="215"/>
      <c r="S18" s="214">
        <v>17</v>
      </c>
      <c r="T18" s="214"/>
      <c r="U18" s="214">
        <f>8+3</f>
        <v>11</v>
      </c>
      <c r="V18" s="214">
        <v>3</v>
      </c>
      <c r="W18" s="214">
        <v>4</v>
      </c>
      <c r="X18" s="214">
        <v>7</v>
      </c>
      <c r="Y18" s="214">
        <v>11</v>
      </c>
      <c r="Z18" s="214">
        <v>6</v>
      </c>
      <c r="AA18" s="214">
        <v>6</v>
      </c>
      <c r="AB18" s="214">
        <v>0</v>
      </c>
      <c r="AC18" s="214">
        <v>0</v>
      </c>
      <c r="AD18" s="214">
        <v>10</v>
      </c>
      <c r="AE18" s="214">
        <v>21</v>
      </c>
      <c r="AF18" s="214">
        <v>66</v>
      </c>
      <c r="AG18" s="214">
        <v>56</v>
      </c>
      <c r="AH18" s="214">
        <v>42</v>
      </c>
      <c r="AI18" s="214">
        <v>56</v>
      </c>
      <c r="AJ18" s="214">
        <v>48</v>
      </c>
      <c r="AK18" s="292">
        <v>34</v>
      </c>
      <c r="AL18" s="214">
        <v>12</v>
      </c>
      <c r="AM18" s="214">
        <v>7</v>
      </c>
      <c r="AN18" s="214">
        <v>8</v>
      </c>
      <c r="AO18" s="292">
        <v>0</v>
      </c>
      <c r="AP18" s="215">
        <f t="shared" si="4"/>
        <v>223</v>
      </c>
      <c r="AQ18" s="233">
        <f t="shared" si="0"/>
        <v>1.0648148148148149</v>
      </c>
      <c r="AR18" s="236">
        <f>+S18+U18+V18+X18+Z18+AB18+AD18+AF18+AH18+AJ18+AL18+AN18</f>
        <v>230</v>
      </c>
      <c r="AS18" s="236">
        <f>+AR18+P18</f>
        <v>871</v>
      </c>
      <c r="AT18" s="235">
        <f t="shared" si="1"/>
        <v>2.0398126463700232</v>
      </c>
      <c r="AU18" s="161">
        <f t="shared" si="3"/>
        <v>216</v>
      </c>
      <c r="AV18" s="189">
        <f>+P18+Q18</f>
        <v>857</v>
      </c>
      <c r="AW18" s="210">
        <f t="shared" si="2"/>
        <v>2.0070257611241216</v>
      </c>
      <c r="AX18" s="128" t="s">
        <v>152</v>
      </c>
      <c r="AY18" s="139" t="s">
        <v>239</v>
      </c>
      <c r="AZ18" s="283" t="s">
        <v>298</v>
      </c>
      <c r="BA18" s="139" t="s">
        <v>153</v>
      </c>
      <c r="BB18" s="174"/>
    </row>
    <row r="19" spans="1:54" s="85" customFormat="1" ht="80.25" customHeight="1">
      <c r="A19" s="260" t="s">
        <v>146</v>
      </c>
      <c r="B19" s="264" t="s">
        <v>148</v>
      </c>
      <c r="C19" s="160" t="s">
        <v>154</v>
      </c>
      <c r="D19" s="150" t="s">
        <v>155</v>
      </c>
      <c r="E19" s="127" t="s">
        <v>34</v>
      </c>
      <c r="F19" s="128">
        <v>100</v>
      </c>
      <c r="G19" s="129">
        <v>1</v>
      </c>
      <c r="H19" s="142" t="s">
        <v>125</v>
      </c>
      <c r="I19" s="142" t="s">
        <v>131</v>
      </c>
      <c r="J19" s="129">
        <v>1</v>
      </c>
      <c r="K19" s="320">
        <v>1</v>
      </c>
      <c r="L19" s="320">
        <v>1</v>
      </c>
      <c r="M19" s="320">
        <v>1</v>
      </c>
      <c r="N19" s="321">
        <v>1</v>
      </c>
      <c r="O19" s="312">
        <v>1</v>
      </c>
      <c r="P19" s="246">
        <v>0.75</v>
      </c>
      <c r="Q19" s="332">
        <v>1</v>
      </c>
      <c r="R19" s="211"/>
      <c r="S19" s="211">
        <v>1</v>
      </c>
      <c r="T19" s="211"/>
      <c r="U19" s="211">
        <v>1</v>
      </c>
      <c r="V19" s="211">
        <v>1</v>
      </c>
      <c r="W19" s="211">
        <v>0.021</v>
      </c>
      <c r="X19" s="211">
        <v>1</v>
      </c>
      <c r="Y19" s="211">
        <v>0.021</v>
      </c>
      <c r="Z19" s="211">
        <v>0</v>
      </c>
      <c r="AA19" s="211">
        <v>0.021</v>
      </c>
      <c r="AB19" s="211">
        <v>1</v>
      </c>
      <c r="AC19" s="211">
        <v>0.021</v>
      </c>
      <c r="AD19" s="211">
        <v>1</v>
      </c>
      <c r="AE19" s="211">
        <v>0.021</v>
      </c>
      <c r="AF19" s="211">
        <v>1</v>
      </c>
      <c r="AG19" s="211">
        <v>0.021</v>
      </c>
      <c r="AH19" s="211">
        <v>1</v>
      </c>
      <c r="AI19" s="211">
        <v>0.021</v>
      </c>
      <c r="AJ19" s="211">
        <v>1</v>
      </c>
      <c r="AK19" s="290">
        <v>0.021</v>
      </c>
      <c r="AL19" s="211">
        <v>1</v>
      </c>
      <c r="AM19" s="211">
        <v>0.021</v>
      </c>
      <c r="AN19" s="211">
        <v>1</v>
      </c>
      <c r="AO19" s="290">
        <v>0.021</v>
      </c>
      <c r="AP19" s="250">
        <f t="shared" si="4"/>
        <v>2.21</v>
      </c>
      <c r="AQ19" s="233">
        <f>+AR19/Q19</f>
        <v>0.9999999999999996</v>
      </c>
      <c r="AR19" s="233">
        <f>+(8.33333333333333%)*12</f>
        <v>0.9999999999999996</v>
      </c>
      <c r="AS19" s="235">
        <f>48/48</f>
        <v>1</v>
      </c>
      <c r="AT19" s="235">
        <f t="shared" si="1"/>
        <v>1</v>
      </c>
      <c r="AU19" s="169">
        <f t="shared" si="3"/>
        <v>1</v>
      </c>
      <c r="AV19" s="190">
        <v>1</v>
      </c>
      <c r="AW19" s="210">
        <f t="shared" si="2"/>
        <v>1</v>
      </c>
      <c r="AX19" s="140" t="s">
        <v>126</v>
      </c>
      <c r="AY19" s="141" t="s">
        <v>156</v>
      </c>
      <c r="AZ19" s="343" t="s">
        <v>291</v>
      </c>
      <c r="BA19" s="141" t="s">
        <v>157</v>
      </c>
      <c r="BB19" s="162"/>
    </row>
    <row r="20" spans="1:54" s="85" customFormat="1" ht="54.75" customHeight="1">
      <c r="A20" s="260" t="s">
        <v>158</v>
      </c>
      <c r="B20" s="263" t="s">
        <v>159</v>
      </c>
      <c r="C20" s="135" t="s">
        <v>160</v>
      </c>
      <c r="D20" s="145" t="s">
        <v>161</v>
      </c>
      <c r="E20" s="135" t="s">
        <v>47</v>
      </c>
      <c r="F20" s="136">
        <v>-1</v>
      </c>
      <c r="G20" s="142">
        <v>610</v>
      </c>
      <c r="H20" s="142" t="s">
        <v>151</v>
      </c>
      <c r="I20" s="142" t="s">
        <v>131</v>
      </c>
      <c r="J20" s="142">
        <v>-1</v>
      </c>
      <c r="K20" s="316">
        <v>210</v>
      </c>
      <c r="L20" s="316">
        <v>37</v>
      </c>
      <c r="M20" s="317">
        <f>40+543</f>
        <v>583</v>
      </c>
      <c r="N20" s="322">
        <v>26</v>
      </c>
      <c r="O20" s="317">
        <f>161+7</f>
        <v>168</v>
      </c>
      <c r="P20" s="138">
        <f>+K20+M20+O20</f>
        <v>961</v>
      </c>
      <c r="Q20" s="333">
        <v>138</v>
      </c>
      <c r="R20" s="215"/>
      <c r="S20" s="214">
        <v>24</v>
      </c>
      <c r="T20" s="214"/>
      <c r="U20" s="214">
        <v>8</v>
      </c>
      <c r="V20" s="214">
        <v>41</v>
      </c>
      <c r="W20" s="214">
        <v>41</v>
      </c>
      <c r="X20" s="214">
        <v>6</v>
      </c>
      <c r="Y20" s="214">
        <v>7</v>
      </c>
      <c r="Z20" s="214">
        <v>8</v>
      </c>
      <c r="AA20" s="214">
        <v>6</v>
      </c>
      <c r="AB20" s="214">
        <v>4</v>
      </c>
      <c r="AC20" s="214">
        <v>4</v>
      </c>
      <c r="AD20" s="214">
        <v>15</v>
      </c>
      <c r="AE20" s="214">
        <v>11</v>
      </c>
      <c r="AF20" s="214">
        <v>5</v>
      </c>
      <c r="AG20" s="214">
        <v>8</v>
      </c>
      <c r="AH20" s="214">
        <v>5</v>
      </c>
      <c r="AI20" s="214">
        <v>8</v>
      </c>
      <c r="AJ20" s="214">
        <v>9</v>
      </c>
      <c r="AK20" s="292">
        <v>8</v>
      </c>
      <c r="AL20" s="214">
        <v>12</v>
      </c>
      <c r="AM20" s="214">
        <v>7</v>
      </c>
      <c r="AN20" s="214">
        <v>2</v>
      </c>
      <c r="AO20" s="292">
        <v>5</v>
      </c>
      <c r="AP20" s="215">
        <f t="shared" si="4"/>
        <v>137</v>
      </c>
      <c r="AQ20" s="233">
        <f>+AR20/Q20</f>
        <v>1.0072463768115942</v>
      </c>
      <c r="AR20" s="236">
        <f>+S20+U20+V20+X20+Z20+AB20+AD20+AF20+AH20+AJ20+AL20+AN20</f>
        <v>139</v>
      </c>
      <c r="AS20" s="236">
        <f>+AR20+P20</f>
        <v>1100</v>
      </c>
      <c r="AT20" s="234">
        <f t="shared" si="1"/>
        <v>1.8032786885245902</v>
      </c>
      <c r="AU20" s="161">
        <f t="shared" si="3"/>
        <v>138</v>
      </c>
      <c r="AV20" s="189">
        <f>+P20+Q20</f>
        <v>1099</v>
      </c>
      <c r="AW20" s="210">
        <f t="shared" si="2"/>
        <v>1.801639344262295</v>
      </c>
      <c r="AX20" s="128" t="s">
        <v>152</v>
      </c>
      <c r="AY20" s="139" t="s">
        <v>240</v>
      </c>
      <c r="AZ20" s="283" t="s">
        <v>296</v>
      </c>
      <c r="BA20" s="139" t="s">
        <v>162</v>
      </c>
      <c r="BB20" s="186"/>
    </row>
    <row r="21" spans="1:54" s="85" customFormat="1" ht="110.25" customHeight="1">
      <c r="A21" s="260" t="s">
        <v>163</v>
      </c>
      <c r="B21" s="261" t="s">
        <v>164</v>
      </c>
      <c r="C21" s="135" t="s">
        <v>165</v>
      </c>
      <c r="D21" s="145" t="s">
        <v>166</v>
      </c>
      <c r="E21" s="127" t="s">
        <v>47</v>
      </c>
      <c r="F21" s="128">
        <v>21293</v>
      </c>
      <c r="G21" s="142">
        <v>16500</v>
      </c>
      <c r="H21" s="142" t="s">
        <v>151</v>
      </c>
      <c r="I21" s="142" t="s">
        <v>131</v>
      </c>
      <c r="J21" s="142">
        <v>4906</v>
      </c>
      <c r="K21" s="142">
        <v>4828</v>
      </c>
      <c r="L21" s="142">
        <v>4600</v>
      </c>
      <c r="M21" s="138">
        <v>4843</v>
      </c>
      <c r="N21" s="323">
        <v>4200</v>
      </c>
      <c r="O21" s="138">
        <v>3873</v>
      </c>
      <c r="P21" s="138">
        <f>+K21+M21+O21</f>
        <v>13544</v>
      </c>
      <c r="Q21" s="334">
        <v>3403</v>
      </c>
      <c r="R21" s="214"/>
      <c r="S21" s="214">
        <v>3219</v>
      </c>
      <c r="T21" s="214"/>
      <c r="U21" s="214">
        <v>17</v>
      </c>
      <c r="V21" s="214">
        <v>16</v>
      </c>
      <c r="W21" s="214">
        <v>16</v>
      </c>
      <c r="X21" s="214">
        <v>13</v>
      </c>
      <c r="Y21" s="214">
        <v>13</v>
      </c>
      <c r="Z21" s="214">
        <v>13</v>
      </c>
      <c r="AA21" s="214">
        <v>13</v>
      </c>
      <c r="AB21" s="214">
        <v>7</v>
      </c>
      <c r="AC21" s="214">
        <v>7</v>
      </c>
      <c r="AD21" s="214">
        <v>7</v>
      </c>
      <c r="AE21" s="214">
        <v>19</v>
      </c>
      <c r="AF21" s="214">
        <v>11</v>
      </c>
      <c r="AG21" s="214">
        <v>19</v>
      </c>
      <c r="AH21" s="214">
        <v>6</v>
      </c>
      <c r="AI21" s="214">
        <v>20</v>
      </c>
      <c r="AJ21" s="214">
        <v>5</v>
      </c>
      <c r="AK21" s="292">
        <v>20</v>
      </c>
      <c r="AL21" s="214">
        <v>11</v>
      </c>
      <c r="AM21" s="214">
        <v>20</v>
      </c>
      <c r="AN21" s="214">
        <v>7</v>
      </c>
      <c r="AO21" s="292">
        <v>20</v>
      </c>
      <c r="AP21" s="215">
        <f t="shared" si="4"/>
        <v>3403</v>
      </c>
      <c r="AQ21" s="233">
        <f t="shared" si="0"/>
        <v>0.9791360564208051</v>
      </c>
      <c r="AR21" s="236">
        <f>+S21+U21+V21+X21+Z21+AB21+AD21+AF21+AH21+AJ21+AL21+AN21</f>
        <v>3332</v>
      </c>
      <c r="AS21" s="236">
        <f>+AR21+P21</f>
        <v>16876</v>
      </c>
      <c r="AT21" s="234">
        <f t="shared" si="1"/>
        <v>1.0227878787878788</v>
      </c>
      <c r="AU21" s="161">
        <f t="shared" si="3"/>
        <v>3403</v>
      </c>
      <c r="AV21" s="191">
        <f>+Q21+O21+M21+K21</f>
        <v>16947</v>
      </c>
      <c r="AW21" s="210">
        <f t="shared" si="2"/>
        <v>1.027090909090909</v>
      </c>
      <c r="AX21" s="128" t="s">
        <v>126</v>
      </c>
      <c r="AY21" s="144" t="s">
        <v>234</v>
      </c>
      <c r="AZ21" s="282" t="s">
        <v>305</v>
      </c>
      <c r="BA21" s="131"/>
      <c r="BB21" s="162"/>
    </row>
    <row r="22" spans="1:54" s="85" customFormat="1" ht="68.25">
      <c r="A22" s="260"/>
      <c r="B22" s="261"/>
      <c r="C22" s="146" t="s">
        <v>167</v>
      </c>
      <c r="D22" s="145" t="s">
        <v>230</v>
      </c>
      <c r="E22" s="127" t="s">
        <v>47</v>
      </c>
      <c r="F22" s="128">
        <v>-1</v>
      </c>
      <c r="G22" s="142">
        <v>4901</v>
      </c>
      <c r="H22" s="142" t="s">
        <v>151</v>
      </c>
      <c r="I22" s="142" t="s">
        <v>131</v>
      </c>
      <c r="J22" s="142">
        <v>-1</v>
      </c>
      <c r="K22" s="316">
        <v>1122</v>
      </c>
      <c r="L22" s="316">
        <v>192</v>
      </c>
      <c r="M22" s="317">
        <v>2071</v>
      </c>
      <c r="N22" s="317">
        <v>166</v>
      </c>
      <c r="O22" s="317">
        <v>558</v>
      </c>
      <c r="P22" s="138">
        <f>+K22+M22+O22</f>
        <v>3751</v>
      </c>
      <c r="Q22" s="333">
        <v>309</v>
      </c>
      <c r="R22" s="215"/>
      <c r="S22" s="215">
        <v>9</v>
      </c>
      <c r="T22" s="215"/>
      <c r="U22" s="215">
        <v>24</v>
      </c>
      <c r="V22" s="215">
        <v>27</v>
      </c>
      <c r="W22" s="215">
        <v>151</v>
      </c>
      <c r="X22" s="215">
        <v>23</v>
      </c>
      <c r="Y22" s="215">
        <v>40</v>
      </c>
      <c r="Z22" s="215">
        <v>15</v>
      </c>
      <c r="AA22" s="215">
        <v>51</v>
      </c>
      <c r="AB22" s="215">
        <v>93</v>
      </c>
      <c r="AC22" s="215">
        <v>88</v>
      </c>
      <c r="AD22" s="215">
        <v>47</v>
      </c>
      <c r="AE22" s="215">
        <v>103</v>
      </c>
      <c r="AF22" s="215">
        <v>26</v>
      </c>
      <c r="AG22" s="215">
        <v>113</v>
      </c>
      <c r="AH22" s="215">
        <v>19</v>
      </c>
      <c r="AI22" s="215">
        <f>+AI24+AI20+AI18+AI25</f>
        <v>109</v>
      </c>
      <c r="AJ22" s="215">
        <v>16</v>
      </c>
      <c r="AK22" s="291">
        <v>88</v>
      </c>
      <c r="AL22" s="215">
        <v>17</v>
      </c>
      <c r="AM22" s="215">
        <v>34</v>
      </c>
      <c r="AN22" s="215">
        <v>23</v>
      </c>
      <c r="AO22" s="291">
        <v>42</v>
      </c>
      <c r="AP22" s="215">
        <f>+AO22+AM22+AK22+AI22+AG22+AE22+AC22+AA22+Y22+W22+U22+S22</f>
        <v>852</v>
      </c>
      <c r="AQ22" s="233">
        <f t="shared" si="0"/>
        <v>1.0970873786407767</v>
      </c>
      <c r="AR22" s="236">
        <f>+S22+U22+V22+X22+Z22+AB22+AD22+AF22+AH22+AJ22+AL22+AN22</f>
        <v>339</v>
      </c>
      <c r="AS22" s="236">
        <f aca="true" t="shared" si="5" ref="AS22:AS28">+AR22+P22</f>
        <v>4090</v>
      </c>
      <c r="AT22" s="234">
        <f t="shared" si="1"/>
        <v>0.8345235666190574</v>
      </c>
      <c r="AU22" s="161">
        <f t="shared" si="3"/>
        <v>309</v>
      </c>
      <c r="AV22" s="189">
        <f>+AV18+AV20+AV24+AV30+AV25</f>
        <v>4264</v>
      </c>
      <c r="AW22" s="210">
        <f t="shared" si="2"/>
        <v>0.870026525198939</v>
      </c>
      <c r="AX22" s="128"/>
      <c r="AY22" s="144" t="s">
        <v>235</v>
      </c>
      <c r="AZ22" s="345" t="s">
        <v>297</v>
      </c>
      <c r="BA22" s="131"/>
      <c r="BB22" s="180"/>
    </row>
    <row r="23" spans="1:54" s="85" customFormat="1" ht="78">
      <c r="A23" s="260"/>
      <c r="B23" s="261"/>
      <c r="C23" s="146" t="s">
        <v>177</v>
      </c>
      <c r="D23" s="145" t="s">
        <v>231</v>
      </c>
      <c r="E23" s="127" t="s">
        <v>47</v>
      </c>
      <c r="F23" s="128">
        <v>-1</v>
      </c>
      <c r="G23" s="142">
        <v>5421</v>
      </c>
      <c r="H23" s="142" t="s">
        <v>151</v>
      </c>
      <c r="I23" s="142" t="s">
        <v>131</v>
      </c>
      <c r="J23" s="142">
        <v>-1</v>
      </c>
      <c r="K23" s="316">
        <v>6440</v>
      </c>
      <c r="L23" s="316">
        <v>3924</v>
      </c>
      <c r="M23" s="317">
        <v>5205</v>
      </c>
      <c r="N23" s="317">
        <v>3617</v>
      </c>
      <c r="O23" s="316">
        <v>7048</v>
      </c>
      <c r="P23" s="138">
        <f>+K23+M23+O23</f>
        <v>18693</v>
      </c>
      <c r="Q23" s="333">
        <v>7273</v>
      </c>
      <c r="R23" s="215"/>
      <c r="S23" s="215">
        <f>+S22+S31</f>
        <v>50</v>
      </c>
      <c r="T23" s="215"/>
      <c r="U23" s="215">
        <f>+U22+U31</f>
        <v>473</v>
      </c>
      <c r="V23" s="215">
        <f aca="true" t="shared" si="6" ref="V23:AB23">+V22+V31</f>
        <v>726</v>
      </c>
      <c r="W23" s="215">
        <f t="shared" si="6"/>
        <v>850</v>
      </c>
      <c r="X23" s="215">
        <f t="shared" si="6"/>
        <v>795</v>
      </c>
      <c r="Y23" s="215">
        <f t="shared" si="6"/>
        <v>812</v>
      </c>
      <c r="Z23" s="215">
        <f>+Z22+Z31</f>
        <v>1030</v>
      </c>
      <c r="AA23" s="215">
        <f t="shared" si="6"/>
        <v>1066</v>
      </c>
      <c r="AB23" s="215">
        <f t="shared" si="6"/>
        <v>1315</v>
      </c>
      <c r="AC23" s="214"/>
      <c r="AD23" s="215">
        <f>AD22+AD31</f>
        <v>427</v>
      </c>
      <c r="AE23" s="214"/>
      <c r="AF23" s="215">
        <f>AF22+AF31</f>
        <v>867</v>
      </c>
      <c r="AG23" s="214"/>
      <c r="AH23" s="215">
        <f>AH22+AH31</f>
        <v>930</v>
      </c>
      <c r="AI23" s="215">
        <f>AI22+AI31</f>
        <v>873</v>
      </c>
      <c r="AJ23" s="215">
        <f>AJ22+AJ31</f>
        <v>520</v>
      </c>
      <c r="AK23" s="215">
        <f>AK22+AK31</f>
        <v>629</v>
      </c>
      <c r="AL23" s="215">
        <f>AL22+AL31</f>
        <v>457</v>
      </c>
      <c r="AM23" s="214"/>
      <c r="AN23" s="215">
        <f>AN22+AN31</f>
        <v>1364</v>
      </c>
      <c r="AO23" s="292"/>
      <c r="AP23" s="215">
        <f>+AO23+AM23+AK23+AI23+AG23+AE23+AC23+AA23+Y23+W23+U23+S23</f>
        <v>4753</v>
      </c>
      <c r="AQ23" s="233">
        <f t="shared" si="0"/>
        <v>1.2311288326687748</v>
      </c>
      <c r="AR23" s="307">
        <f>+AR22+AR31</f>
        <v>8954</v>
      </c>
      <c r="AS23" s="236">
        <f t="shared" si="5"/>
        <v>27647</v>
      </c>
      <c r="AT23" s="234">
        <f t="shared" si="1"/>
        <v>5.099981553218964</v>
      </c>
      <c r="AU23" s="161">
        <f t="shared" si="3"/>
        <v>7273</v>
      </c>
      <c r="AV23" s="189">
        <f>+AV22+AV31</f>
        <v>26170</v>
      </c>
      <c r="AW23" s="210">
        <f t="shared" si="2"/>
        <v>4.82752259730677</v>
      </c>
      <c r="AX23" s="128"/>
      <c r="AY23" s="144" t="s">
        <v>236</v>
      </c>
      <c r="AZ23" s="284" t="s">
        <v>268</v>
      </c>
      <c r="BA23" s="131"/>
      <c r="BB23" s="181"/>
    </row>
    <row r="24" spans="1:54" s="85" customFormat="1" ht="100.5" customHeight="1">
      <c r="A24" s="260" t="s">
        <v>167</v>
      </c>
      <c r="B24" s="263" t="s">
        <v>168</v>
      </c>
      <c r="C24" s="146" t="s">
        <v>169</v>
      </c>
      <c r="D24" s="145" t="s">
        <v>61</v>
      </c>
      <c r="E24" s="135" t="s">
        <v>47</v>
      </c>
      <c r="F24" s="136">
        <v>9171</v>
      </c>
      <c r="G24" s="142">
        <v>3478</v>
      </c>
      <c r="H24" s="142" t="s">
        <v>151</v>
      </c>
      <c r="I24" s="142" t="s">
        <v>131</v>
      </c>
      <c r="J24" s="142">
        <v>-1</v>
      </c>
      <c r="K24" s="316">
        <v>484</v>
      </c>
      <c r="L24" s="142">
        <v>198</v>
      </c>
      <c r="M24" s="317">
        <v>633</v>
      </c>
      <c r="N24" s="318">
        <v>77</v>
      </c>
      <c r="O24" s="317">
        <v>200</v>
      </c>
      <c r="P24" s="138">
        <f>+K24+M24+O24</f>
        <v>1317</v>
      </c>
      <c r="Q24" s="333">
        <v>574</v>
      </c>
      <c r="R24" s="215"/>
      <c r="S24" s="214">
        <v>17</v>
      </c>
      <c r="T24" s="214"/>
      <c r="U24" s="214">
        <v>29</v>
      </c>
      <c r="V24" s="214">
        <v>61</v>
      </c>
      <c r="W24" s="214">
        <v>105</v>
      </c>
      <c r="X24" s="214">
        <v>20</v>
      </c>
      <c r="Y24" s="214">
        <v>22</v>
      </c>
      <c r="Z24" s="304">
        <v>35</v>
      </c>
      <c r="AA24" s="214">
        <v>39</v>
      </c>
      <c r="AB24" s="214">
        <v>84</v>
      </c>
      <c r="AC24" s="214">
        <v>84</v>
      </c>
      <c r="AD24" s="214">
        <v>73</v>
      </c>
      <c r="AE24" s="214">
        <v>68</v>
      </c>
      <c r="AF24" s="214">
        <v>45</v>
      </c>
      <c r="AG24" s="214">
        <v>24</v>
      </c>
      <c r="AH24" s="214">
        <v>75</v>
      </c>
      <c r="AI24" s="214">
        <v>20</v>
      </c>
      <c r="AJ24" s="214">
        <v>78</v>
      </c>
      <c r="AK24" s="292">
        <v>20</v>
      </c>
      <c r="AL24" s="214">
        <v>84</v>
      </c>
      <c r="AM24" s="214">
        <v>20</v>
      </c>
      <c r="AN24" s="214">
        <v>49</v>
      </c>
      <c r="AO24" s="292">
        <v>37</v>
      </c>
      <c r="AP24" s="215">
        <f>+AO24+AM24+AK24+AI24+AG24+AE24+AC24+AA24+Y24+W24+U24+S24</f>
        <v>485</v>
      </c>
      <c r="AQ24" s="233">
        <f>+AR24/Q24</f>
        <v>1.132404181184669</v>
      </c>
      <c r="AR24" s="236">
        <f>+S24+U24+V24+X24+Z24+AB24+AD24+AF24+AH24+AJ24+AL24+AN24</f>
        <v>650</v>
      </c>
      <c r="AS24" s="285">
        <f t="shared" si="5"/>
        <v>1967</v>
      </c>
      <c r="AT24" s="234">
        <f t="shared" si="1"/>
        <v>0.5655549166187464</v>
      </c>
      <c r="AU24" s="161">
        <f t="shared" si="3"/>
        <v>574</v>
      </c>
      <c r="AV24" s="209">
        <f>+P24+Q24</f>
        <v>1891</v>
      </c>
      <c r="AW24" s="210">
        <f t="shared" si="2"/>
        <v>0.5437032777458309</v>
      </c>
      <c r="AX24" s="128" t="s">
        <v>256</v>
      </c>
      <c r="AY24" s="144" t="s">
        <v>257</v>
      </c>
      <c r="AZ24" s="347" t="s">
        <v>301</v>
      </c>
      <c r="BA24" s="144" t="s">
        <v>5</v>
      </c>
      <c r="BB24" s="178"/>
    </row>
    <row r="25" spans="1:54" s="85" customFormat="1" ht="120">
      <c r="A25" s="260" t="s">
        <v>167</v>
      </c>
      <c r="B25" s="263" t="s">
        <v>168</v>
      </c>
      <c r="C25" s="135" t="s">
        <v>170</v>
      </c>
      <c r="D25" s="145" t="s">
        <v>171</v>
      </c>
      <c r="E25" s="135" t="s">
        <v>47</v>
      </c>
      <c r="F25" s="136">
        <v>4850</v>
      </c>
      <c r="G25" s="142">
        <v>386</v>
      </c>
      <c r="H25" s="142" t="s">
        <v>151</v>
      </c>
      <c r="I25" s="142" t="s">
        <v>131</v>
      </c>
      <c r="J25" s="142">
        <v>-1</v>
      </c>
      <c r="K25" s="138">
        <v>0</v>
      </c>
      <c r="L25" s="138">
        <v>-1</v>
      </c>
      <c r="M25" s="138">
        <v>0</v>
      </c>
      <c r="N25" s="324" t="s">
        <v>54</v>
      </c>
      <c r="O25" s="138">
        <v>344</v>
      </c>
      <c r="P25" s="137">
        <f>+O25</f>
        <v>344</v>
      </c>
      <c r="Q25" s="335">
        <v>59</v>
      </c>
      <c r="R25" s="305"/>
      <c r="S25" s="216">
        <v>1</v>
      </c>
      <c r="T25" s="216"/>
      <c r="U25" s="216">
        <v>0</v>
      </c>
      <c r="V25" s="216">
        <v>1</v>
      </c>
      <c r="W25" s="216">
        <v>1</v>
      </c>
      <c r="X25" s="216">
        <v>0</v>
      </c>
      <c r="Y25" s="216">
        <v>0</v>
      </c>
      <c r="Z25" s="216">
        <v>0</v>
      </c>
      <c r="AA25" s="216">
        <v>0</v>
      </c>
      <c r="AB25" s="216">
        <v>0</v>
      </c>
      <c r="AC25" s="216">
        <v>0</v>
      </c>
      <c r="AD25" s="216">
        <v>3</v>
      </c>
      <c r="AE25" s="216">
        <v>3</v>
      </c>
      <c r="AF25" s="216">
        <v>14</v>
      </c>
      <c r="AG25" s="216">
        <v>25</v>
      </c>
      <c r="AH25" s="306">
        <v>20</v>
      </c>
      <c r="AI25" s="216">
        <v>25</v>
      </c>
      <c r="AJ25" s="216">
        <v>20</v>
      </c>
      <c r="AK25" s="297">
        <v>26</v>
      </c>
      <c r="AL25" s="216">
        <v>3</v>
      </c>
      <c r="AM25" s="216">
        <v>0</v>
      </c>
      <c r="AN25" s="216">
        <v>3</v>
      </c>
      <c r="AO25" s="297">
        <v>0</v>
      </c>
      <c r="AP25" s="215">
        <f t="shared" si="4"/>
        <v>81</v>
      </c>
      <c r="AQ25" s="233">
        <f>+AR25/Q25</f>
        <v>1.1016949152542372</v>
      </c>
      <c r="AR25" s="236">
        <f>+S25+U25+V25+X25+Z25+AB25+AD25+AF25+AH25+AJ25+AL25+AN25</f>
        <v>65</v>
      </c>
      <c r="AS25" s="236">
        <f t="shared" si="5"/>
        <v>409</v>
      </c>
      <c r="AT25" s="234">
        <f t="shared" si="1"/>
        <v>1.0595854922279793</v>
      </c>
      <c r="AU25" s="161">
        <f t="shared" si="3"/>
        <v>59</v>
      </c>
      <c r="AV25" s="192">
        <f>+Q25+O25</f>
        <v>403</v>
      </c>
      <c r="AW25" s="210">
        <f t="shared" si="2"/>
        <v>1.044041450777202</v>
      </c>
      <c r="AX25" s="128" t="s">
        <v>172</v>
      </c>
      <c r="AY25" s="144" t="s">
        <v>237</v>
      </c>
      <c r="AZ25" s="347" t="s">
        <v>300</v>
      </c>
      <c r="BA25" s="132"/>
      <c r="BB25" s="157"/>
    </row>
    <row r="26" spans="1:54" s="85" customFormat="1" ht="111" customHeight="1">
      <c r="A26" s="260" t="s">
        <v>167</v>
      </c>
      <c r="B26" s="265" t="s">
        <v>168</v>
      </c>
      <c r="C26" s="135" t="s">
        <v>173</v>
      </c>
      <c r="D26" s="145" t="s">
        <v>65</v>
      </c>
      <c r="E26" s="146" t="s">
        <v>47</v>
      </c>
      <c r="F26" s="142">
        <v>6144</v>
      </c>
      <c r="G26" s="142">
        <v>3864</v>
      </c>
      <c r="H26" s="142" t="s">
        <v>151</v>
      </c>
      <c r="I26" s="142" t="s">
        <v>131</v>
      </c>
      <c r="J26" s="142">
        <v>-1</v>
      </c>
      <c r="K26" s="138">
        <v>0</v>
      </c>
      <c r="L26" s="142">
        <v>-1</v>
      </c>
      <c r="M26" s="138">
        <v>0</v>
      </c>
      <c r="N26" s="325">
        <v>563</v>
      </c>
      <c r="O26" s="138">
        <v>1610</v>
      </c>
      <c r="P26" s="137">
        <f>+O26</f>
        <v>1610</v>
      </c>
      <c r="Q26" s="334">
        <v>311</v>
      </c>
      <c r="R26" s="214"/>
      <c r="S26" s="214">
        <v>0</v>
      </c>
      <c r="T26" s="214"/>
      <c r="U26" s="214">
        <v>0</v>
      </c>
      <c r="V26" s="214">
        <v>132</v>
      </c>
      <c r="W26" s="214">
        <v>132</v>
      </c>
      <c r="X26" s="214">
        <v>0</v>
      </c>
      <c r="Y26" s="214">
        <v>0</v>
      </c>
      <c r="Z26" s="214">
        <v>0</v>
      </c>
      <c r="AA26" s="214">
        <v>0</v>
      </c>
      <c r="AB26" s="214">
        <v>100</v>
      </c>
      <c r="AC26" s="214">
        <v>100</v>
      </c>
      <c r="AD26" s="214">
        <v>0</v>
      </c>
      <c r="AE26" s="214">
        <v>0</v>
      </c>
      <c r="AF26" s="214">
        <v>0</v>
      </c>
      <c r="AG26" s="214">
        <v>0</v>
      </c>
      <c r="AH26" s="214">
        <v>0</v>
      </c>
      <c r="AI26" s="214">
        <v>484</v>
      </c>
      <c r="AJ26" s="214">
        <v>0</v>
      </c>
      <c r="AK26" s="292">
        <v>0</v>
      </c>
      <c r="AL26" s="214">
        <v>0</v>
      </c>
      <c r="AM26" s="214">
        <v>0</v>
      </c>
      <c r="AN26" s="214">
        <v>0</v>
      </c>
      <c r="AO26" s="292">
        <v>0</v>
      </c>
      <c r="AP26" s="215">
        <f t="shared" si="4"/>
        <v>716</v>
      </c>
      <c r="AQ26" s="233">
        <f>+AR26/Q26</f>
        <v>0.7459807073954984</v>
      </c>
      <c r="AR26" s="236">
        <f>+S26+U26+V26+X26+Z26+AB26+AF26+AH26+AJ26+AL26+AN26</f>
        <v>232</v>
      </c>
      <c r="AS26" s="236">
        <f>+AR26+P26</f>
        <v>1842</v>
      </c>
      <c r="AT26" s="234">
        <f t="shared" si="1"/>
        <v>0.4767080745341615</v>
      </c>
      <c r="AU26" s="161">
        <f t="shared" si="3"/>
        <v>311</v>
      </c>
      <c r="AV26" s="191">
        <f>+Q26+O26</f>
        <v>1921</v>
      </c>
      <c r="AW26" s="210">
        <f t="shared" si="2"/>
        <v>0.4971532091097309</v>
      </c>
      <c r="AX26" s="128" t="s">
        <v>174</v>
      </c>
      <c r="AY26" s="147" t="s">
        <v>255</v>
      </c>
      <c r="AZ26" s="282" t="s">
        <v>288</v>
      </c>
      <c r="BA26" s="147"/>
      <c r="BB26" s="176"/>
    </row>
    <row r="27" spans="1:54" s="85" customFormat="1" ht="153">
      <c r="A27" s="260" t="s">
        <v>167</v>
      </c>
      <c r="B27" s="265" t="s">
        <v>168</v>
      </c>
      <c r="C27" s="135" t="s">
        <v>175</v>
      </c>
      <c r="D27" s="145" t="s">
        <v>66</v>
      </c>
      <c r="E27" s="146" t="s">
        <v>47</v>
      </c>
      <c r="F27" s="142" t="s">
        <v>123</v>
      </c>
      <c r="G27" s="142">
        <v>15000</v>
      </c>
      <c r="H27" s="142" t="s">
        <v>151</v>
      </c>
      <c r="I27" s="142" t="s">
        <v>131</v>
      </c>
      <c r="J27" s="142">
        <v>-1</v>
      </c>
      <c r="K27" s="138">
        <v>0</v>
      </c>
      <c r="L27" s="142">
        <v>-1</v>
      </c>
      <c r="M27" s="138">
        <v>0</v>
      </c>
      <c r="N27" s="323">
        <v>2864</v>
      </c>
      <c r="O27" s="138">
        <v>4723</v>
      </c>
      <c r="P27" s="143">
        <f>+O27</f>
        <v>4723</v>
      </c>
      <c r="Q27" s="334">
        <v>10595</v>
      </c>
      <c r="R27" s="214"/>
      <c r="S27" s="214">
        <v>763</v>
      </c>
      <c r="T27" s="214"/>
      <c r="U27" s="214">
        <v>714</v>
      </c>
      <c r="V27" s="214">
        <v>896</v>
      </c>
      <c r="W27" s="214">
        <v>896</v>
      </c>
      <c r="X27" s="214">
        <v>709</v>
      </c>
      <c r="Y27" s="214">
        <v>709</v>
      </c>
      <c r="Z27" s="214">
        <v>3588</v>
      </c>
      <c r="AA27" s="214">
        <v>3588</v>
      </c>
      <c r="AB27" s="214">
        <v>815</v>
      </c>
      <c r="AC27" s="214">
        <v>815</v>
      </c>
      <c r="AD27" s="214">
        <v>1680</v>
      </c>
      <c r="AE27" s="214">
        <v>465</v>
      </c>
      <c r="AF27" s="214">
        <v>438</v>
      </c>
      <c r="AG27" s="214">
        <v>465</v>
      </c>
      <c r="AH27" s="214">
        <v>252</v>
      </c>
      <c r="AI27" s="214">
        <v>465</v>
      </c>
      <c r="AJ27" s="214">
        <v>740</v>
      </c>
      <c r="AK27" s="292">
        <v>465</v>
      </c>
      <c r="AL27" s="214">
        <v>0</v>
      </c>
      <c r="AM27" s="214">
        <v>465</v>
      </c>
      <c r="AN27" s="214">
        <v>0</v>
      </c>
      <c r="AO27" s="292">
        <v>465</v>
      </c>
      <c r="AP27" s="215">
        <f t="shared" si="4"/>
        <v>10275</v>
      </c>
      <c r="AQ27" s="233">
        <f>+AR27/Q27</f>
        <v>1</v>
      </c>
      <c r="AR27" s="236">
        <f>+S27+U27+V27+X27+Z27+AB27+AD27+AF27+AH27+AJ27+AL27+AN27</f>
        <v>10595</v>
      </c>
      <c r="AS27" s="236">
        <f t="shared" si="5"/>
        <v>15318</v>
      </c>
      <c r="AT27" s="234">
        <f t="shared" si="1"/>
        <v>1.0212</v>
      </c>
      <c r="AU27" s="161">
        <f t="shared" si="3"/>
        <v>10595</v>
      </c>
      <c r="AV27" s="191">
        <f>+Q27+O27</f>
        <v>15318</v>
      </c>
      <c r="AW27" s="210">
        <f t="shared" si="2"/>
        <v>1.0212</v>
      </c>
      <c r="AX27" s="128" t="s">
        <v>132</v>
      </c>
      <c r="AY27" s="144" t="s">
        <v>237</v>
      </c>
      <c r="AZ27" s="283" t="s">
        <v>286</v>
      </c>
      <c r="BA27" s="132"/>
      <c r="BB27" s="170"/>
    </row>
    <row r="28" spans="1:54" s="85" customFormat="1" ht="81">
      <c r="A28" s="260" t="s">
        <v>167</v>
      </c>
      <c r="B28" s="265" t="s">
        <v>168</v>
      </c>
      <c r="C28" s="135" t="s">
        <v>176</v>
      </c>
      <c r="D28" s="145" t="s">
        <v>67</v>
      </c>
      <c r="E28" s="146" t="s">
        <v>47</v>
      </c>
      <c r="F28" s="142" t="s">
        <v>123</v>
      </c>
      <c r="G28" s="142">
        <v>5000</v>
      </c>
      <c r="H28" s="142" t="s">
        <v>151</v>
      </c>
      <c r="I28" s="142" t="s">
        <v>131</v>
      </c>
      <c r="J28" s="142">
        <v>-1</v>
      </c>
      <c r="K28" s="138">
        <v>0</v>
      </c>
      <c r="L28" s="142">
        <v>-1</v>
      </c>
      <c r="M28" s="138">
        <v>0</v>
      </c>
      <c r="N28" s="325">
        <v>77</v>
      </c>
      <c r="O28" s="138">
        <v>5519</v>
      </c>
      <c r="P28" s="143">
        <f>+O28</f>
        <v>5519</v>
      </c>
      <c r="Q28" s="333">
        <v>495</v>
      </c>
      <c r="R28" s="217"/>
      <c r="S28" s="307">
        <v>17</v>
      </c>
      <c r="T28" s="307"/>
      <c r="U28" s="307">
        <v>29</v>
      </c>
      <c r="V28" s="307">
        <v>60</v>
      </c>
      <c r="W28" s="307">
        <v>0</v>
      </c>
      <c r="X28" s="307">
        <v>20</v>
      </c>
      <c r="Y28" s="217"/>
      <c r="Z28" s="307">
        <v>29</v>
      </c>
      <c r="AA28" s="217"/>
      <c r="AB28" s="307">
        <v>84</v>
      </c>
      <c r="AC28" s="217"/>
      <c r="AD28" s="307">
        <v>72</v>
      </c>
      <c r="AE28" s="217"/>
      <c r="AF28" s="307">
        <v>45</v>
      </c>
      <c r="AG28" s="217"/>
      <c r="AH28" s="307">
        <v>51</v>
      </c>
      <c r="AI28" s="217"/>
      <c r="AJ28" s="307">
        <v>88</v>
      </c>
      <c r="AK28" s="293"/>
      <c r="AL28" s="307">
        <v>75</v>
      </c>
      <c r="AM28" s="217"/>
      <c r="AN28" s="307">
        <v>41</v>
      </c>
      <c r="AO28" s="293"/>
      <c r="AP28" s="211"/>
      <c r="AQ28" s="237" t="s">
        <v>123</v>
      </c>
      <c r="AR28" s="236">
        <f>+S28+U28+V28+X28+Z28+AB28+AD28+AF28+AH28+AJ28+AL28+AN28</f>
        <v>611</v>
      </c>
      <c r="AS28" s="236">
        <f t="shared" si="5"/>
        <v>6130</v>
      </c>
      <c r="AT28" s="234">
        <f t="shared" si="1"/>
        <v>1.226</v>
      </c>
      <c r="AU28" s="161">
        <f>+Q28</f>
        <v>495</v>
      </c>
      <c r="AV28" s="163">
        <f>+P28+AR28</f>
        <v>6130</v>
      </c>
      <c r="AW28" s="210">
        <f t="shared" si="2"/>
        <v>1.226</v>
      </c>
      <c r="AX28" s="128" t="s">
        <v>132</v>
      </c>
      <c r="AY28" s="132"/>
      <c r="AZ28" s="282" t="s">
        <v>304</v>
      </c>
      <c r="BA28" s="132"/>
      <c r="BB28" s="170"/>
    </row>
    <row r="29" spans="1:54" s="356" customFormat="1" ht="162">
      <c r="A29" s="260" t="s">
        <v>177</v>
      </c>
      <c r="B29" s="357" t="s">
        <v>178</v>
      </c>
      <c r="C29" s="358" t="s">
        <v>179</v>
      </c>
      <c r="D29" s="150" t="s">
        <v>70</v>
      </c>
      <c r="E29" s="358" t="s">
        <v>34</v>
      </c>
      <c r="F29" s="142" t="s">
        <v>123</v>
      </c>
      <c r="G29" s="129">
        <v>1</v>
      </c>
      <c r="H29" s="142" t="s">
        <v>125</v>
      </c>
      <c r="I29" s="142" t="s">
        <v>131</v>
      </c>
      <c r="J29" s="129">
        <v>1</v>
      </c>
      <c r="K29" s="129">
        <v>1</v>
      </c>
      <c r="L29" s="129">
        <v>1</v>
      </c>
      <c r="M29" s="129">
        <v>1</v>
      </c>
      <c r="N29" s="311">
        <v>1</v>
      </c>
      <c r="O29" s="312">
        <v>1</v>
      </c>
      <c r="P29" s="312">
        <v>1</v>
      </c>
      <c r="Q29" s="359">
        <v>1</v>
      </c>
      <c r="R29" s="211">
        <v>0.021</v>
      </c>
      <c r="S29" s="211">
        <v>1</v>
      </c>
      <c r="T29" s="211">
        <v>0.021</v>
      </c>
      <c r="U29" s="211">
        <v>1</v>
      </c>
      <c r="V29" s="211">
        <v>1</v>
      </c>
      <c r="W29" s="211">
        <v>0.021</v>
      </c>
      <c r="X29" s="211">
        <v>1</v>
      </c>
      <c r="Y29" s="211">
        <v>0.021</v>
      </c>
      <c r="Z29" s="211">
        <v>1</v>
      </c>
      <c r="AA29" s="211">
        <v>0.021</v>
      </c>
      <c r="AB29" s="211">
        <v>1</v>
      </c>
      <c r="AC29" s="211">
        <v>0.021</v>
      </c>
      <c r="AD29" s="211">
        <v>1</v>
      </c>
      <c r="AE29" s="211">
        <v>0.021</v>
      </c>
      <c r="AF29" s="211">
        <v>1</v>
      </c>
      <c r="AG29" s="211">
        <v>0.021</v>
      </c>
      <c r="AH29" s="211">
        <v>1</v>
      </c>
      <c r="AI29" s="211">
        <v>0.021</v>
      </c>
      <c r="AJ29" s="211">
        <v>1</v>
      </c>
      <c r="AK29" s="211">
        <v>0.021</v>
      </c>
      <c r="AL29" s="211">
        <v>1</v>
      </c>
      <c r="AM29" s="211">
        <v>0.021</v>
      </c>
      <c r="AN29" s="211">
        <v>1</v>
      </c>
      <c r="AO29" s="211">
        <v>0.021</v>
      </c>
      <c r="AP29" s="211">
        <f>AO29+AM29+AK29+AI29+AG29+AE29+AC29+AA29+Y29+W29+T29+R29</f>
        <v>0.25199999999999995</v>
      </c>
      <c r="AQ29" s="233">
        <f>+AR29/Q29</f>
        <v>0.9999999999999996</v>
      </c>
      <c r="AR29" s="233">
        <f>+(8.33333333333333%)*12</f>
        <v>0.9999999999999996</v>
      </c>
      <c r="AS29" s="234">
        <f>48/48</f>
        <v>1</v>
      </c>
      <c r="AT29" s="234">
        <f t="shared" si="1"/>
        <v>1</v>
      </c>
      <c r="AU29" s="211">
        <f t="shared" si="3"/>
        <v>1</v>
      </c>
      <c r="AV29" s="360">
        <v>1</v>
      </c>
      <c r="AW29" s="210">
        <f t="shared" si="2"/>
        <v>1</v>
      </c>
      <c r="AX29" s="361" t="s">
        <v>132</v>
      </c>
      <c r="AY29" s="362"/>
      <c r="AZ29" s="282" t="s">
        <v>307</v>
      </c>
      <c r="BA29" s="362"/>
      <c r="BB29" s="179"/>
    </row>
    <row r="30" spans="1:54" s="85" customFormat="1" ht="171">
      <c r="A30" s="269" t="s">
        <v>180</v>
      </c>
      <c r="B30" s="265" t="s">
        <v>181</v>
      </c>
      <c r="C30" s="135" t="s">
        <v>182</v>
      </c>
      <c r="D30" s="145" t="s">
        <v>183</v>
      </c>
      <c r="E30" s="135" t="s">
        <v>47</v>
      </c>
      <c r="F30" s="136">
        <v>1228</v>
      </c>
      <c r="G30" s="142">
        <v>973</v>
      </c>
      <c r="H30" s="142" t="s">
        <v>151</v>
      </c>
      <c r="I30" s="142" t="s">
        <v>131</v>
      </c>
      <c r="J30" s="142">
        <v>16</v>
      </c>
      <c r="K30" s="142">
        <v>4</v>
      </c>
      <c r="L30" s="142">
        <v>11</v>
      </c>
      <c r="M30" s="138">
        <v>0</v>
      </c>
      <c r="N30" s="318">
        <v>10</v>
      </c>
      <c r="O30" s="326">
        <v>10</v>
      </c>
      <c r="P30" s="148">
        <f>+O30+M30+K30</f>
        <v>14</v>
      </c>
      <c r="Q30" s="336">
        <v>0</v>
      </c>
      <c r="R30" s="218"/>
      <c r="S30" s="215">
        <v>0</v>
      </c>
      <c r="T30" s="215"/>
      <c r="U30" s="215">
        <v>0</v>
      </c>
      <c r="V30" s="215">
        <v>0</v>
      </c>
      <c r="W30" s="215">
        <v>0</v>
      </c>
      <c r="X30" s="215">
        <v>0</v>
      </c>
      <c r="Y30" s="215">
        <v>0</v>
      </c>
      <c r="Z30" s="215">
        <v>0</v>
      </c>
      <c r="AA30" s="215">
        <v>0</v>
      </c>
      <c r="AB30" s="215">
        <v>0</v>
      </c>
      <c r="AC30" s="215">
        <v>0</v>
      </c>
      <c r="AD30" s="215">
        <v>0</v>
      </c>
      <c r="AE30" s="215">
        <v>0</v>
      </c>
      <c r="AF30" s="215">
        <v>0</v>
      </c>
      <c r="AG30" s="215">
        <v>0</v>
      </c>
      <c r="AH30" s="215">
        <v>0</v>
      </c>
      <c r="AI30" s="215">
        <v>0</v>
      </c>
      <c r="AJ30" s="215">
        <v>0</v>
      </c>
      <c r="AK30" s="291">
        <v>0</v>
      </c>
      <c r="AL30" s="215">
        <v>0</v>
      </c>
      <c r="AM30" s="215">
        <v>0</v>
      </c>
      <c r="AN30" s="215">
        <v>0</v>
      </c>
      <c r="AO30" s="291">
        <v>0</v>
      </c>
      <c r="AP30" s="211">
        <v>0</v>
      </c>
      <c r="AQ30" s="218" t="s">
        <v>54</v>
      </c>
      <c r="AR30" s="236">
        <v>0</v>
      </c>
      <c r="AS30" s="236">
        <f>+P30</f>
        <v>14</v>
      </c>
      <c r="AT30" s="234">
        <f t="shared" si="1"/>
        <v>0.014388489208633094</v>
      </c>
      <c r="AU30" s="169">
        <f t="shared" si="3"/>
        <v>0</v>
      </c>
      <c r="AV30" s="189">
        <f>+P30</f>
        <v>14</v>
      </c>
      <c r="AW30" s="210">
        <f t="shared" si="2"/>
        <v>0.014388489208633094</v>
      </c>
      <c r="AX30" s="128" t="s">
        <v>174</v>
      </c>
      <c r="AY30" s="132"/>
      <c r="AZ30" s="282" t="s">
        <v>290</v>
      </c>
      <c r="BA30" s="132"/>
      <c r="BB30" s="170"/>
    </row>
    <row r="31" spans="1:54" s="85" customFormat="1" ht="37.5" customHeight="1">
      <c r="A31" s="260" t="s">
        <v>184</v>
      </c>
      <c r="B31" s="262" t="s">
        <v>185</v>
      </c>
      <c r="C31" s="146" t="s">
        <v>186</v>
      </c>
      <c r="D31" s="145" t="s">
        <v>187</v>
      </c>
      <c r="E31" s="135" t="s">
        <v>47</v>
      </c>
      <c r="F31" s="136">
        <v>-2</v>
      </c>
      <c r="G31" s="142">
        <v>5940</v>
      </c>
      <c r="H31" s="142" t="s">
        <v>151</v>
      </c>
      <c r="I31" s="142" t="s">
        <v>131</v>
      </c>
      <c r="J31" s="142">
        <v>-1</v>
      </c>
      <c r="K31" s="316">
        <v>5318</v>
      </c>
      <c r="L31" s="316">
        <v>3732</v>
      </c>
      <c r="M31" s="317">
        <v>3134</v>
      </c>
      <c r="N31" s="327">
        <v>3534</v>
      </c>
      <c r="O31" s="317">
        <v>6490</v>
      </c>
      <c r="P31" s="148">
        <f>+O31+M31+K31</f>
        <v>14942</v>
      </c>
      <c r="Q31" s="333">
        <v>6964</v>
      </c>
      <c r="R31" s="215"/>
      <c r="S31" s="214">
        <f>+S34+S39</f>
        <v>41</v>
      </c>
      <c r="T31" s="214"/>
      <c r="U31" s="214">
        <f aca="true" t="shared" si="7" ref="U31:AB31">+U34+U39</f>
        <v>449</v>
      </c>
      <c r="V31" s="214">
        <f t="shared" si="7"/>
        <v>699</v>
      </c>
      <c r="W31" s="214">
        <f t="shared" si="7"/>
        <v>699</v>
      </c>
      <c r="X31" s="214">
        <f t="shared" si="7"/>
        <v>772</v>
      </c>
      <c r="Y31" s="214">
        <f t="shared" si="7"/>
        <v>772</v>
      </c>
      <c r="Z31" s="214">
        <f t="shared" si="7"/>
        <v>1015</v>
      </c>
      <c r="AA31" s="214">
        <f t="shared" si="7"/>
        <v>1015</v>
      </c>
      <c r="AB31" s="214">
        <f t="shared" si="7"/>
        <v>1222</v>
      </c>
      <c r="AC31" s="214"/>
      <c r="AD31" s="214">
        <f>AD34+AD39</f>
        <v>380</v>
      </c>
      <c r="AE31" s="214"/>
      <c r="AF31" s="214">
        <f>AF34+AF39</f>
        <v>841</v>
      </c>
      <c r="AG31" s="214"/>
      <c r="AH31" s="215">
        <f>AH34+AH39</f>
        <v>911</v>
      </c>
      <c r="AI31" s="215">
        <f>AI34+AI39</f>
        <v>764</v>
      </c>
      <c r="AJ31" s="215">
        <f>AJ34+AJ39</f>
        <v>504</v>
      </c>
      <c r="AK31" s="215">
        <f>AK34+AK39</f>
        <v>541</v>
      </c>
      <c r="AL31" s="215">
        <f>AL34+AL39</f>
        <v>440</v>
      </c>
      <c r="AM31" s="214"/>
      <c r="AN31" s="214">
        <f>AN34+AN39</f>
        <v>1341</v>
      </c>
      <c r="AO31" s="292"/>
      <c r="AP31" s="211"/>
      <c r="AQ31" s="233">
        <f aca="true" t="shared" si="8" ref="AQ31:AQ40">+AR31/Q31</f>
        <v>1.2370763928776565</v>
      </c>
      <c r="AR31" s="236">
        <f>+S31+U31+V31+X31+Z31+AB31+AD31+AF31+AH31+AJ31+AL31+AN31</f>
        <v>8615</v>
      </c>
      <c r="AS31" s="236">
        <f>+AR31+P31</f>
        <v>23557</v>
      </c>
      <c r="AT31" s="234">
        <f t="shared" si="1"/>
        <v>3.965824915824916</v>
      </c>
      <c r="AU31" s="161">
        <f t="shared" si="3"/>
        <v>6964</v>
      </c>
      <c r="AV31" s="189">
        <f>+Q31+O31+M31+K31</f>
        <v>21906</v>
      </c>
      <c r="AW31" s="210">
        <f t="shared" si="2"/>
        <v>3.687878787878788</v>
      </c>
      <c r="AX31" s="136" t="s">
        <v>188</v>
      </c>
      <c r="AY31" s="141" t="s">
        <v>238</v>
      </c>
      <c r="AZ31" s="284" t="s">
        <v>269</v>
      </c>
      <c r="BA31" s="132"/>
      <c r="BB31" s="179"/>
    </row>
    <row r="32" spans="1:54" s="85" customFormat="1" ht="125.25" customHeight="1">
      <c r="A32" s="260" t="s">
        <v>186</v>
      </c>
      <c r="B32" s="261" t="s">
        <v>189</v>
      </c>
      <c r="C32" s="146" t="s">
        <v>190</v>
      </c>
      <c r="D32" s="145" t="s">
        <v>191</v>
      </c>
      <c r="E32" s="127" t="s">
        <v>47</v>
      </c>
      <c r="F32" s="128">
        <v>10808</v>
      </c>
      <c r="G32" s="142">
        <v>8910</v>
      </c>
      <c r="H32" s="142" t="s">
        <v>151</v>
      </c>
      <c r="I32" s="142" t="s">
        <v>131</v>
      </c>
      <c r="J32" s="142">
        <v>520</v>
      </c>
      <c r="K32" s="142">
        <v>216</v>
      </c>
      <c r="L32" s="142">
        <v>2805</v>
      </c>
      <c r="M32" s="138">
        <v>2777</v>
      </c>
      <c r="N32" s="325">
        <v>1325</v>
      </c>
      <c r="O32" s="138">
        <v>3324</v>
      </c>
      <c r="P32" s="143">
        <f>+O32+M32+K32</f>
        <v>6317</v>
      </c>
      <c r="Q32" s="333">
        <v>2593</v>
      </c>
      <c r="R32" s="215"/>
      <c r="S32" s="214">
        <v>0</v>
      </c>
      <c r="T32" s="214"/>
      <c r="U32" s="214">
        <f>1296+71</f>
        <v>1367</v>
      </c>
      <c r="V32" s="214">
        <v>26</v>
      </c>
      <c r="W32" s="214">
        <v>27</v>
      </c>
      <c r="X32" s="214">
        <v>0</v>
      </c>
      <c r="Y32" s="214">
        <v>0</v>
      </c>
      <c r="Z32" s="214">
        <f>404+10+6</f>
        <v>420</v>
      </c>
      <c r="AA32" s="214">
        <v>0</v>
      </c>
      <c r="AB32" s="214">
        <v>0</v>
      </c>
      <c r="AC32" s="214">
        <v>0</v>
      </c>
      <c r="AD32" s="214">
        <v>0</v>
      </c>
      <c r="AE32" s="214">
        <v>0</v>
      </c>
      <c r="AF32" s="214">
        <v>18</v>
      </c>
      <c r="AG32" s="214">
        <v>0</v>
      </c>
      <c r="AH32" s="214">
        <v>64</v>
      </c>
      <c r="AI32" s="214">
        <v>95</v>
      </c>
      <c r="AJ32" s="214">
        <f>301+37</f>
        <v>338</v>
      </c>
      <c r="AK32" s="292">
        <v>286</v>
      </c>
      <c r="AL32" s="214">
        <v>324</v>
      </c>
      <c r="AM32" s="214">
        <v>0</v>
      </c>
      <c r="AN32" s="214">
        <v>35</v>
      </c>
      <c r="AO32" s="292">
        <v>0</v>
      </c>
      <c r="AP32" s="215">
        <f>+AO32+AM32+AK32+AI32+AG32+AE32+AC32+AA32+Y32+W32+U32+S32</f>
        <v>1775</v>
      </c>
      <c r="AQ32" s="233">
        <f t="shared" si="8"/>
        <v>0.9996143463170073</v>
      </c>
      <c r="AR32" s="236">
        <f>+S32+U32+V32+X32+Z32+AB32+AD32+AF32+AH32+AJ32+AL32+AN32</f>
        <v>2592</v>
      </c>
      <c r="AS32" s="236">
        <f>+AR32+P32+X32</f>
        <v>8909</v>
      </c>
      <c r="AT32" s="234">
        <f aca="true" t="shared" si="9" ref="AT32:AT38">+AS32/G32</f>
        <v>0.9998877665544332</v>
      </c>
      <c r="AU32" s="161">
        <f t="shared" si="3"/>
        <v>2593</v>
      </c>
      <c r="AV32" s="189">
        <f>+Q32+O32+M32+K32</f>
        <v>8910</v>
      </c>
      <c r="AW32" s="210">
        <f t="shared" si="2"/>
        <v>1</v>
      </c>
      <c r="AX32" s="128" t="s">
        <v>174</v>
      </c>
      <c r="AY32" s="139" t="s">
        <v>192</v>
      </c>
      <c r="AZ32" s="282" t="s">
        <v>294</v>
      </c>
      <c r="BA32" s="139"/>
      <c r="BB32" s="173"/>
    </row>
    <row r="33" spans="1:54" s="356" customFormat="1" ht="144">
      <c r="A33" s="260" t="s">
        <v>186</v>
      </c>
      <c r="B33" s="265" t="s">
        <v>189</v>
      </c>
      <c r="C33" s="146" t="s">
        <v>193</v>
      </c>
      <c r="D33" s="145" t="s">
        <v>194</v>
      </c>
      <c r="E33" s="146" t="s">
        <v>47</v>
      </c>
      <c r="F33" s="142">
        <v>215</v>
      </c>
      <c r="G33" s="142">
        <v>990</v>
      </c>
      <c r="H33" s="142" t="s">
        <v>151</v>
      </c>
      <c r="I33" s="142" t="s">
        <v>131</v>
      </c>
      <c r="J33" s="142">
        <v>-1</v>
      </c>
      <c r="K33" s="142">
        <v>28</v>
      </c>
      <c r="L33" s="138">
        <v>133</v>
      </c>
      <c r="M33" s="138">
        <v>296</v>
      </c>
      <c r="N33" s="325">
        <v>57.900000000000006</v>
      </c>
      <c r="O33" s="138">
        <v>302</v>
      </c>
      <c r="P33" s="138">
        <f>+O33+M33+K33</f>
        <v>626</v>
      </c>
      <c r="Q33" s="304">
        <v>364</v>
      </c>
      <c r="R33" s="214"/>
      <c r="S33" s="214">
        <v>0</v>
      </c>
      <c r="T33" s="214"/>
      <c r="U33" s="214">
        <v>162</v>
      </c>
      <c r="V33" s="215">
        <v>1</v>
      </c>
      <c r="W33" s="214">
        <v>0</v>
      </c>
      <c r="X33" s="214">
        <v>0</v>
      </c>
      <c r="Y33" s="214">
        <v>324</v>
      </c>
      <c r="Z33" s="214">
        <v>54</v>
      </c>
      <c r="AA33" s="214">
        <v>54</v>
      </c>
      <c r="AB33" s="214">
        <v>0</v>
      </c>
      <c r="AC33" s="214">
        <v>0</v>
      </c>
      <c r="AD33" s="214">
        <v>0</v>
      </c>
      <c r="AE33" s="214">
        <v>0</v>
      </c>
      <c r="AF33" s="214">
        <v>5</v>
      </c>
      <c r="AG33" s="214">
        <v>0</v>
      </c>
      <c r="AH33" s="214">
        <v>7</v>
      </c>
      <c r="AI33" s="214">
        <v>83</v>
      </c>
      <c r="AJ33" s="214">
        <v>35</v>
      </c>
      <c r="AK33" s="214">
        <v>64</v>
      </c>
      <c r="AL33" s="214">
        <v>74</v>
      </c>
      <c r="AM33" s="214">
        <v>0</v>
      </c>
      <c r="AN33" s="214">
        <v>19</v>
      </c>
      <c r="AO33" s="214">
        <v>0</v>
      </c>
      <c r="AP33" s="215">
        <f t="shared" si="4"/>
        <v>687</v>
      </c>
      <c r="AQ33" s="233">
        <f t="shared" si="8"/>
        <v>0.9807692307692307</v>
      </c>
      <c r="AR33" s="236">
        <f>+S33+U33+V33+X33+Z33+AB33+AD33+AF33+AH33+AJ33+AL33+AN33</f>
        <v>357</v>
      </c>
      <c r="AS33" s="236">
        <f>+AR33+P33</f>
        <v>983</v>
      </c>
      <c r="AT33" s="235">
        <f t="shared" si="9"/>
        <v>0.9929292929292929</v>
      </c>
      <c r="AU33" s="215">
        <f t="shared" si="3"/>
        <v>364</v>
      </c>
      <c r="AV33" s="363">
        <f>+Q33+O33+M33+K33</f>
        <v>990</v>
      </c>
      <c r="AW33" s="210">
        <f t="shared" si="2"/>
        <v>1</v>
      </c>
      <c r="AX33" s="142" t="s">
        <v>174</v>
      </c>
      <c r="AY33" s="364" t="s">
        <v>195</v>
      </c>
      <c r="AZ33" s="282" t="s">
        <v>295</v>
      </c>
      <c r="BA33" s="364"/>
      <c r="BB33" s="181"/>
    </row>
    <row r="34" spans="1:54" s="85" customFormat="1" ht="106.5" customHeight="1">
      <c r="A34" s="260" t="s">
        <v>186</v>
      </c>
      <c r="B34" s="261" t="s">
        <v>189</v>
      </c>
      <c r="C34" s="135" t="s">
        <v>196</v>
      </c>
      <c r="D34" s="145" t="s">
        <v>74</v>
      </c>
      <c r="E34" s="127" t="s">
        <v>47</v>
      </c>
      <c r="F34" s="128">
        <v>6705</v>
      </c>
      <c r="G34" s="142">
        <v>9900</v>
      </c>
      <c r="H34" s="142" t="s">
        <v>151</v>
      </c>
      <c r="I34" s="142" t="s">
        <v>131</v>
      </c>
      <c r="J34" s="142">
        <v>520</v>
      </c>
      <c r="K34" s="316">
        <v>1447</v>
      </c>
      <c r="L34" s="142">
        <v>2782</v>
      </c>
      <c r="M34" s="138">
        <v>1086</v>
      </c>
      <c r="N34" s="323">
        <v>3534</v>
      </c>
      <c r="O34" s="317">
        <v>3538</v>
      </c>
      <c r="P34" s="143">
        <f>+O34+M34+K34</f>
        <v>6071</v>
      </c>
      <c r="Q34" s="333">
        <v>3835</v>
      </c>
      <c r="R34" s="215"/>
      <c r="S34" s="214">
        <v>41</v>
      </c>
      <c r="T34" s="214"/>
      <c r="U34" s="214">
        <v>194</v>
      </c>
      <c r="V34" s="214">
        <v>521</v>
      </c>
      <c r="W34" s="214">
        <v>521</v>
      </c>
      <c r="X34" s="214">
        <v>354</v>
      </c>
      <c r="Y34" s="214">
        <v>354</v>
      </c>
      <c r="Z34" s="214">
        <f>320+13+38</f>
        <v>371</v>
      </c>
      <c r="AA34" s="214">
        <v>371</v>
      </c>
      <c r="AB34" s="214">
        <v>812</v>
      </c>
      <c r="AC34" s="214">
        <v>812</v>
      </c>
      <c r="AD34" s="214">
        <f>137+15+124</f>
        <v>276</v>
      </c>
      <c r="AE34" s="214">
        <v>384</v>
      </c>
      <c r="AF34" s="214">
        <f>441+10</f>
        <v>451</v>
      </c>
      <c r="AG34" s="214">
        <v>384</v>
      </c>
      <c r="AH34" s="214">
        <v>519</v>
      </c>
      <c r="AI34" s="214">
        <v>384</v>
      </c>
      <c r="AJ34" s="214">
        <v>296</v>
      </c>
      <c r="AK34" s="292">
        <v>384</v>
      </c>
      <c r="AL34" s="214">
        <v>312</v>
      </c>
      <c r="AM34" s="214">
        <v>0</v>
      </c>
      <c r="AN34" s="214">
        <v>392</v>
      </c>
      <c r="AO34" s="292">
        <v>0</v>
      </c>
      <c r="AP34" s="215">
        <f>+AO34+AM34+AK34+AI34+AG34+AE34+AC34+AA34+Y34+W34+U34+S34+AN34</f>
        <v>4221</v>
      </c>
      <c r="AQ34" s="233">
        <f t="shared" si="8"/>
        <v>1.1835723598435464</v>
      </c>
      <c r="AR34" s="236">
        <f>+S34+U34+V34+X34+Z34+AB34+AD34+AF34+AH34+AJ34+AL34+AN34</f>
        <v>4539</v>
      </c>
      <c r="AS34" s="236">
        <f>+AR34+P34</f>
        <v>10610</v>
      </c>
      <c r="AT34" s="234">
        <f t="shared" si="9"/>
        <v>1.0717171717171716</v>
      </c>
      <c r="AU34" s="161">
        <f t="shared" si="3"/>
        <v>3835</v>
      </c>
      <c r="AV34" s="189">
        <f>+Q34+O34+M34+K34</f>
        <v>9906</v>
      </c>
      <c r="AW34" s="210">
        <f t="shared" si="2"/>
        <v>1.0006060606060605</v>
      </c>
      <c r="AX34" s="128" t="s">
        <v>174</v>
      </c>
      <c r="AY34" s="149" t="s">
        <v>197</v>
      </c>
      <c r="AZ34" s="282" t="s">
        <v>308</v>
      </c>
      <c r="BA34" s="151"/>
      <c r="BB34" s="172"/>
    </row>
    <row r="35" spans="1:54" s="356" customFormat="1" ht="112.5" customHeight="1">
      <c r="A35" s="260" t="s">
        <v>198</v>
      </c>
      <c r="B35" s="357" t="s">
        <v>199</v>
      </c>
      <c r="C35" s="358" t="s">
        <v>200</v>
      </c>
      <c r="D35" s="150" t="s">
        <v>201</v>
      </c>
      <c r="E35" s="146" t="s">
        <v>34</v>
      </c>
      <c r="F35" s="142" t="s">
        <v>123</v>
      </c>
      <c r="G35" s="129">
        <v>1</v>
      </c>
      <c r="H35" s="142" t="s">
        <v>125</v>
      </c>
      <c r="I35" s="142" t="s">
        <v>131</v>
      </c>
      <c r="J35" s="129">
        <v>1</v>
      </c>
      <c r="K35" s="129">
        <v>1</v>
      </c>
      <c r="L35" s="129">
        <v>1</v>
      </c>
      <c r="M35" s="129">
        <v>1</v>
      </c>
      <c r="N35" s="311">
        <v>1</v>
      </c>
      <c r="O35" s="312">
        <v>1</v>
      </c>
      <c r="P35" s="312">
        <v>1</v>
      </c>
      <c r="Q35" s="359">
        <v>1</v>
      </c>
      <c r="R35" s="211"/>
      <c r="S35" s="213">
        <v>1</v>
      </c>
      <c r="T35" s="211"/>
      <c r="U35" s="213">
        <v>1</v>
      </c>
      <c r="V35" s="213">
        <v>1</v>
      </c>
      <c r="W35" s="211">
        <v>0.021</v>
      </c>
      <c r="X35" s="213">
        <v>1</v>
      </c>
      <c r="Y35" s="211">
        <v>0.021</v>
      </c>
      <c r="Z35" s="213">
        <v>1</v>
      </c>
      <c r="AA35" s="211">
        <v>0.021</v>
      </c>
      <c r="AB35" s="213">
        <v>1</v>
      </c>
      <c r="AC35" s="211">
        <v>0.021</v>
      </c>
      <c r="AD35" s="213">
        <v>1</v>
      </c>
      <c r="AE35" s="211">
        <v>0.021</v>
      </c>
      <c r="AF35" s="211">
        <v>0</v>
      </c>
      <c r="AG35" s="211">
        <v>0.021</v>
      </c>
      <c r="AH35" s="211">
        <v>0</v>
      </c>
      <c r="AI35" s="211">
        <v>0.021</v>
      </c>
      <c r="AJ35" s="211">
        <v>0</v>
      </c>
      <c r="AK35" s="211">
        <v>0.021</v>
      </c>
      <c r="AL35" s="211">
        <v>0</v>
      </c>
      <c r="AM35" s="211">
        <v>0.021</v>
      </c>
      <c r="AN35" s="211">
        <v>0</v>
      </c>
      <c r="AO35" s="213">
        <v>0.021</v>
      </c>
      <c r="AP35" s="215">
        <f>AO35+AM35+AK35+AI35+AG35+AE35+AC35+AA35+Y35+W35</f>
        <v>0.20999999999999996</v>
      </c>
      <c r="AQ35" s="233">
        <f t="shared" si="8"/>
        <v>0.5833333333333331</v>
      </c>
      <c r="AR35" s="233">
        <f>+(8.33333333333333%)*7</f>
        <v>0.5833333333333331</v>
      </c>
      <c r="AS35" s="234">
        <f>44/48</f>
        <v>0.9166666666666666</v>
      </c>
      <c r="AT35" s="234">
        <f t="shared" si="9"/>
        <v>0.9166666666666666</v>
      </c>
      <c r="AU35" s="211">
        <f t="shared" si="3"/>
        <v>1</v>
      </c>
      <c r="AV35" s="360">
        <v>1</v>
      </c>
      <c r="AW35" s="210">
        <f>+AV35/G35</f>
        <v>1</v>
      </c>
      <c r="AX35" s="361" t="s">
        <v>174</v>
      </c>
      <c r="AY35" s="365"/>
      <c r="AZ35" s="283" t="s">
        <v>289</v>
      </c>
      <c r="BA35" s="365"/>
      <c r="BB35" s="181"/>
    </row>
    <row r="36" spans="1:54" s="85" customFormat="1" ht="72.75" customHeight="1">
      <c r="A36" s="260" t="s">
        <v>202</v>
      </c>
      <c r="B36" s="261" t="s">
        <v>203</v>
      </c>
      <c r="C36" s="240" t="s">
        <v>204</v>
      </c>
      <c r="D36" s="249" t="s">
        <v>205</v>
      </c>
      <c r="E36" s="241" t="s">
        <v>47</v>
      </c>
      <c r="F36" s="242">
        <v>8681</v>
      </c>
      <c r="G36" s="243">
        <v>1350</v>
      </c>
      <c r="H36" s="243" t="s">
        <v>151</v>
      </c>
      <c r="I36" s="243" t="s">
        <v>131</v>
      </c>
      <c r="J36" s="243">
        <v>-1</v>
      </c>
      <c r="K36" s="243">
        <v>0</v>
      </c>
      <c r="L36" s="243">
        <v>713</v>
      </c>
      <c r="M36" s="317">
        <v>35</v>
      </c>
      <c r="N36" s="328">
        <v>1315</v>
      </c>
      <c r="O36" s="317">
        <v>802</v>
      </c>
      <c r="P36" s="244">
        <f>+O36+M36+K36</f>
        <v>837</v>
      </c>
      <c r="Q36" s="334">
        <v>514</v>
      </c>
      <c r="R36" s="304"/>
      <c r="S36" s="304">
        <v>35</v>
      </c>
      <c r="T36" s="304"/>
      <c r="U36" s="304">
        <v>16</v>
      </c>
      <c r="V36" s="304">
        <v>29</v>
      </c>
      <c r="W36" s="307">
        <v>29</v>
      </c>
      <c r="X36" s="304">
        <v>30</v>
      </c>
      <c r="Y36" s="304">
        <v>30</v>
      </c>
      <c r="Z36" s="304">
        <v>43</v>
      </c>
      <c r="AA36" s="214">
        <v>43</v>
      </c>
      <c r="AB36" s="214">
        <v>54</v>
      </c>
      <c r="AC36" s="214">
        <v>54</v>
      </c>
      <c r="AD36" s="214">
        <v>52</v>
      </c>
      <c r="AE36" s="214">
        <v>52</v>
      </c>
      <c r="AF36" s="214">
        <v>45</v>
      </c>
      <c r="AG36" s="214">
        <v>45</v>
      </c>
      <c r="AH36" s="214">
        <v>60</v>
      </c>
      <c r="AI36" s="214">
        <v>60</v>
      </c>
      <c r="AJ36" s="214">
        <v>120</v>
      </c>
      <c r="AK36" s="292">
        <v>65</v>
      </c>
      <c r="AL36" s="214">
        <v>48</v>
      </c>
      <c r="AM36" s="214">
        <v>62</v>
      </c>
      <c r="AN36" s="214">
        <v>177</v>
      </c>
      <c r="AO36" s="292">
        <v>24</v>
      </c>
      <c r="AP36" s="215">
        <f t="shared" si="4"/>
        <v>515</v>
      </c>
      <c r="AQ36" s="233">
        <f t="shared" si="8"/>
        <v>1.3793774319066148</v>
      </c>
      <c r="AR36" s="236">
        <f>+S36+U36+V36+X36+Z36+AB36+AD36+AF36+AH36+AJ36+AL36+AN36</f>
        <v>709</v>
      </c>
      <c r="AS36" s="236">
        <f>+AR36+P36</f>
        <v>1546</v>
      </c>
      <c r="AT36" s="234">
        <f t="shared" si="9"/>
        <v>1.145185185185185</v>
      </c>
      <c r="AU36" s="161">
        <f t="shared" si="3"/>
        <v>514</v>
      </c>
      <c r="AV36" s="189">
        <f>+Q36+O36+M36+K36</f>
        <v>1351</v>
      </c>
      <c r="AW36" s="210">
        <f t="shared" si="2"/>
        <v>1.0007407407407407</v>
      </c>
      <c r="AX36" s="128" t="s">
        <v>252</v>
      </c>
      <c r="AY36" s="144" t="s">
        <v>195</v>
      </c>
      <c r="AZ36" s="283" t="s">
        <v>303</v>
      </c>
      <c r="BA36" s="144"/>
      <c r="BB36" s="162"/>
    </row>
    <row r="37" spans="1:54" s="85" customFormat="1" ht="81" customHeight="1">
      <c r="A37" s="260" t="s">
        <v>202</v>
      </c>
      <c r="B37" s="265" t="s">
        <v>203</v>
      </c>
      <c r="C37" s="135" t="s">
        <v>206</v>
      </c>
      <c r="D37" s="145" t="s">
        <v>207</v>
      </c>
      <c r="E37" s="127" t="s">
        <v>47</v>
      </c>
      <c r="F37" s="128">
        <v>-1</v>
      </c>
      <c r="G37" s="142">
        <v>223</v>
      </c>
      <c r="H37" s="142" t="s">
        <v>151</v>
      </c>
      <c r="I37" s="142" t="s">
        <v>131</v>
      </c>
      <c r="J37" s="142">
        <v>-1</v>
      </c>
      <c r="K37" s="142">
        <v>0</v>
      </c>
      <c r="L37" s="142">
        <v>38</v>
      </c>
      <c r="M37" s="138">
        <v>0</v>
      </c>
      <c r="N37" s="318">
        <v>71</v>
      </c>
      <c r="O37" s="317">
        <v>55</v>
      </c>
      <c r="P37" s="143">
        <f>+O37+M37+K37</f>
        <v>55</v>
      </c>
      <c r="Q37" s="334">
        <v>172</v>
      </c>
      <c r="R37" s="214"/>
      <c r="S37" s="214">
        <v>1</v>
      </c>
      <c r="T37" s="214"/>
      <c r="U37" s="214">
        <v>3</v>
      </c>
      <c r="V37" s="214">
        <v>22</v>
      </c>
      <c r="W37" s="214">
        <v>14</v>
      </c>
      <c r="X37" s="214">
        <v>9</v>
      </c>
      <c r="Y37" s="214">
        <v>10</v>
      </c>
      <c r="Z37" s="214">
        <v>1</v>
      </c>
      <c r="AA37" s="214">
        <v>1</v>
      </c>
      <c r="AB37" s="214">
        <v>106</v>
      </c>
      <c r="AC37" s="214">
        <v>115</v>
      </c>
      <c r="AD37" s="214">
        <v>7</v>
      </c>
      <c r="AE37" s="214">
        <v>3</v>
      </c>
      <c r="AF37" s="214">
        <v>11</v>
      </c>
      <c r="AG37" s="214">
        <v>5</v>
      </c>
      <c r="AH37" s="214">
        <v>10</v>
      </c>
      <c r="AI37" s="214">
        <v>4</v>
      </c>
      <c r="AJ37" s="214">
        <v>2</v>
      </c>
      <c r="AK37" s="292">
        <v>6</v>
      </c>
      <c r="AL37" s="214">
        <v>0</v>
      </c>
      <c r="AM37" s="214">
        <v>7</v>
      </c>
      <c r="AN37" s="214">
        <v>0</v>
      </c>
      <c r="AO37" s="292">
        <v>5</v>
      </c>
      <c r="AP37" s="215">
        <f t="shared" si="4"/>
        <v>174</v>
      </c>
      <c r="AQ37" s="233">
        <f t="shared" si="8"/>
        <v>1</v>
      </c>
      <c r="AR37" s="236">
        <f>+S37+U37+V37+X37+Z37+AB37+AD37+AF37+AH37+AJ37+AL37+AN37</f>
        <v>172</v>
      </c>
      <c r="AS37" s="236">
        <f>+AR37+P37</f>
        <v>227</v>
      </c>
      <c r="AT37" s="235">
        <f t="shared" si="9"/>
        <v>1.0179372197309418</v>
      </c>
      <c r="AU37" s="161">
        <v>32</v>
      </c>
      <c r="AV37" s="191">
        <f>+Q37+O37+M37+K37</f>
        <v>227</v>
      </c>
      <c r="AW37" s="210">
        <f t="shared" si="2"/>
        <v>1.0179372197309418</v>
      </c>
      <c r="AX37" s="128" t="s">
        <v>208</v>
      </c>
      <c r="AY37" s="144" t="s">
        <v>195</v>
      </c>
      <c r="AZ37" s="282" t="s">
        <v>299</v>
      </c>
      <c r="BA37" s="144" t="s">
        <v>209</v>
      </c>
      <c r="BB37" s="162"/>
    </row>
    <row r="38" spans="1:54" s="356" customFormat="1" ht="168.75" customHeight="1">
      <c r="A38" s="348" t="s">
        <v>210</v>
      </c>
      <c r="B38" s="351" t="s">
        <v>211</v>
      </c>
      <c r="C38" s="146" t="s">
        <v>212</v>
      </c>
      <c r="D38" s="145" t="s">
        <v>213</v>
      </c>
      <c r="E38" s="146" t="s">
        <v>47</v>
      </c>
      <c r="F38" s="142">
        <v>4707</v>
      </c>
      <c r="G38" s="142">
        <v>9850</v>
      </c>
      <c r="H38" s="142" t="s">
        <v>151</v>
      </c>
      <c r="I38" s="142" t="s">
        <v>131</v>
      </c>
      <c r="J38" s="142">
        <v>750</v>
      </c>
      <c r="K38" s="316">
        <v>763</v>
      </c>
      <c r="L38" s="316">
        <v>2600</v>
      </c>
      <c r="M38" s="317">
        <v>2048</v>
      </c>
      <c r="N38" s="355">
        <v>2815</v>
      </c>
      <c r="O38" s="317">
        <v>2952</v>
      </c>
      <c r="P38" s="138">
        <f>+O38+M38+K38</f>
        <v>5763</v>
      </c>
      <c r="Q38" s="307">
        <f>+G38-K38-M38-O38</f>
        <v>4087</v>
      </c>
      <c r="R38" s="215"/>
      <c r="S38" s="215">
        <v>0</v>
      </c>
      <c r="T38" s="352"/>
      <c r="U38" s="215">
        <f>253+2</f>
        <v>255</v>
      </c>
      <c r="V38" s="215">
        <f>176+2</f>
        <v>178</v>
      </c>
      <c r="W38" s="352">
        <v>178</v>
      </c>
      <c r="X38" s="215">
        <f>370+48</f>
        <v>418</v>
      </c>
      <c r="Y38" s="352">
        <v>418</v>
      </c>
      <c r="Z38" s="215">
        <v>644</v>
      </c>
      <c r="AA38" s="352">
        <v>644</v>
      </c>
      <c r="AB38" s="215">
        <v>410</v>
      </c>
      <c r="AC38" s="352">
        <v>410</v>
      </c>
      <c r="AD38" s="215">
        <v>104</v>
      </c>
      <c r="AE38" s="352">
        <v>400</v>
      </c>
      <c r="AF38" s="215">
        <v>390</v>
      </c>
      <c r="AG38" s="352">
        <v>269</v>
      </c>
      <c r="AH38" s="215">
        <v>392</v>
      </c>
      <c r="AI38" s="352">
        <v>380</v>
      </c>
      <c r="AJ38" s="215">
        <v>208</v>
      </c>
      <c r="AK38" s="352">
        <v>380</v>
      </c>
      <c r="AL38" s="215">
        <v>128</v>
      </c>
      <c r="AM38" s="352">
        <v>380</v>
      </c>
      <c r="AN38" s="215">
        <v>961</v>
      </c>
      <c r="AO38" s="352">
        <v>373</v>
      </c>
      <c r="AP38" s="352">
        <f>+AO38+AM38+AK38+AI38+AG38+AE38+AC38+AA38+Y38+W38+U38+S38</f>
        <v>4087</v>
      </c>
      <c r="AQ38" s="233">
        <f t="shared" si="8"/>
        <v>1.0002446782481038</v>
      </c>
      <c r="AR38" s="236">
        <f>+S38+U38+V38+X38+Z38+AB38+AD38+AF38+AH38+AJ38+AL38+AN38</f>
        <v>4088</v>
      </c>
      <c r="AS38" s="236">
        <f>+AR38+P38</f>
        <v>9851</v>
      </c>
      <c r="AT38" s="234">
        <f t="shared" si="9"/>
        <v>1.0001015228426395</v>
      </c>
      <c r="AU38" s="352">
        <f t="shared" si="3"/>
        <v>4087</v>
      </c>
      <c r="AV38" s="354">
        <f>+Q38+O38+M38+K38</f>
        <v>9850</v>
      </c>
      <c r="AW38" s="350">
        <f t="shared" si="2"/>
        <v>1</v>
      </c>
      <c r="AX38" s="349" t="s">
        <v>174</v>
      </c>
      <c r="AY38" s="353" t="s">
        <v>195</v>
      </c>
      <c r="AZ38" s="282" t="s">
        <v>306</v>
      </c>
      <c r="BA38" s="353" t="s">
        <v>214</v>
      </c>
      <c r="BB38" s="181"/>
    </row>
    <row r="39" spans="1:54" s="85" customFormat="1" ht="45" customHeight="1">
      <c r="A39" s="260" t="s">
        <v>210</v>
      </c>
      <c r="B39" s="263" t="s">
        <v>211</v>
      </c>
      <c r="C39" s="135" t="s">
        <v>215</v>
      </c>
      <c r="D39" s="145" t="s">
        <v>216</v>
      </c>
      <c r="E39" s="135" t="s">
        <v>47</v>
      </c>
      <c r="F39" s="136">
        <v>-1</v>
      </c>
      <c r="G39" s="142">
        <v>12000</v>
      </c>
      <c r="H39" s="142" t="s">
        <v>151</v>
      </c>
      <c r="I39" s="142" t="s">
        <v>131</v>
      </c>
      <c r="J39" s="142">
        <v>750</v>
      </c>
      <c r="K39" s="316">
        <v>3871</v>
      </c>
      <c r="L39" s="316">
        <v>450</v>
      </c>
      <c r="M39" s="317">
        <v>2048</v>
      </c>
      <c r="N39" s="322">
        <v>0</v>
      </c>
      <c r="O39" s="317">
        <v>2952</v>
      </c>
      <c r="P39" s="137">
        <f>+O39+M39+K39</f>
        <v>8871</v>
      </c>
      <c r="Q39" s="333">
        <v>3129</v>
      </c>
      <c r="R39" s="215">
        <v>0</v>
      </c>
      <c r="S39" s="214">
        <v>0</v>
      </c>
      <c r="T39" s="214">
        <v>255</v>
      </c>
      <c r="U39" s="214">
        <f>253+2</f>
        <v>255</v>
      </c>
      <c r="V39" s="214">
        <f>176+2</f>
        <v>178</v>
      </c>
      <c r="W39" s="214">
        <v>178</v>
      </c>
      <c r="X39" s="214">
        <f>370+48</f>
        <v>418</v>
      </c>
      <c r="Y39" s="214">
        <v>418</v>
      </c>
      <c r="Z39" s="214">
        <v>644</v>
      </c>
      <c r="AA39" s="214">
        <v>644</v>
      </c>
      <c r="AB39" s="214">
        <v>410</v>
      </c>
      <c r="AC39" s="214">
        <v>410</v>
      </c>
      <c r="AD39" s="214">
        <v>104</v>
      </c>
      <c r="AE39" s="214">
        <v>104</v>
      </c>
      <c r="AF39" s="214">
        <v>390</v>
      </c>
      <c r="AG39" s="214">
        <v>269</v>
      </c>
      <c r="AH39" s="215">
        <v>392</v>
      </c>
      <c r="AI39" s="214">
        <v>380</v>
      </c>
      <c r="AJ39" s="214">
        <v>208</v>
      </c>
      <c r="AK39" s="292">
        <v>157</v>
      </c>
      <c r="AL39" s="214">
        <v>128</v>
      </c>
      <c r="AM39" s="214">
        <v>157</v>
      </c>
      <c r="AN39" s="214">
        <v>949</v>
      </c>
      <c r="AO39" s="292">
        <v>157</v>
      </c>
      <c r="AP39" s="215">
        <f t="shared" si="4"/>
        <v>3129</v>
      </c>
      <c r="AQ39" s="233">
        <f t="shared" si="8"/>
        <v>1.3026526046660274</v>
      </c>
      <c r="AR39" s="236">
        <f>+S39+U39+V39+X39+Z39+AB39+AD39+AF39+AH39+AJ39+AL39+AN39</f>
        <v>4076</v>
      </c>
      <c r="AS39" s="236">
        <f>+AR39+P39</f>
        <v>12947</v>
      </c>
      <c r="AT39" s="234">
        <f>+AS39/G39</f>
        <v>1.0789166666666667</v>
      </c>
      <c r="AU39" s="161">
        <f>+Q39</f>
        <v>3129</v>
      </c>
      <c r="AV39" s="189">
        <f>+Q39+O39+M39+K39</f>
        <v>12000</v>
      </c>
      <c r="AW39" s="210">
        <f t="shared" si="2"/>
        <v>1</v>
      </c>
      <c r="AX39" s="136" t="s">
        <v>174</v>
      </c>
      <c r="AY39" s="131"/>
      <c r="AZ39" s="282" t="s">
        <v>302</v>
      </c>
      <c r="BA39" s="144" t="s">
        <v>217</v>
      </c>
      <c r="BB39" s="162"/>
    </row>
    <row r="40" spans="1:54" s="85" customFormat="1" ht="87" customHeight="1">
      <c r="A40" s="260" t="s">
        <v>218</v>
      </c>
      <c r="B40" s="261" t="s">
        <v>219</v>
      </c>
      <c r="C40" s="135" t="s">
        <v>220</v>
      </c>
      <c r="D40" s="145" t="s">
        <v>221</v>
      </c>
      <c r="E40" s="127" t="s">
        <v>47</v>
      </c>
      <c r="F40" s="128">
        <v>-1</v>
      </c>
      <c r="G40" s="142">
        <v>650</v>
      </c>
      <c r="H40" s="142" t="s">
        <v>151</v>
      </c>
      <c r="I40" s="142" t="s">
        <v>131</v>
      </c>
      <c r="J40" s="142">
        <v>50</v>
      </c>
      <c r="K40" s="142">
        <v>167</v>
      </c>
      <c r="L40" s="142">
        <v>150</v>
      </c>
      <c r="M40" s="317">
        <v>130</v>
      </c>
      <c r="N40" s="322">
        <v>167</v>
      </c>
      <c r="O40" s="317">
        <v>79</v>
      </c>
      <c r="P40" s="143">
        <f>+O40+M40+K40</f>
        <v>376</v>
      </c>
      <c r="Q40" s="334">
        <v>110</v>
      </c>
      <c r="R40" s="308">
        <v>0</v>
      </c>
      <c r="S40" s="214">
        <v>0</v>
      </c>
      <c r="T40" s="215">
        <v>4</v>
      </c>
      <c r="U40" s="214">
        <v>4</v>
      </c>
      <c r="V40" s="215">
        <v>6</v>
      </c>
      <c r="W40" s="214">
        <v>6</v>
      </c>
      <c r="X40" s="214">
        <v>0</v>
      </c>
      <c r="Y40" s="214">
        <v>0</v>
      </c>
      <c r="Z40" s="214">
        <v>1</v>
      </c>
      <c r="AA40" s="214">
        <v>1</v>
      </c>
      <c r="AB40" s="214">
        <v>3</v>
      </c>
      <c r="AC40" s="214">
        <v>3</v>
      </c>
      <c r="AD40" s="214">
        <v>3</v>
      </c>
      <c r="AE40" s="214">
        <v>1</v>
      </c>
      <c r="AF40" s="214">
        <v>6</v>
      </c>
      <c r="AG40" s="214">
        <v>1</v>
      </c>
      <c r="AH40" s="214">
        <v>12</v>
      </c>
      <c r="AI40" s="214">
        <v>5</v>
      </c>
      <c r="AJ40" s="214">
        <v>3</v>
      </c>
      <c r="AK40" s="292">
        <v>4</v>
      </c>
      <c r="AL40" s="214">
        <v>9</v>
      </c>
      <c r="AM40" s="214">
        <v>51</v>
      </c>
      <c r="AN40" s="214">
        <v>8</v>
      </c>
      <c r="AO40" s="292">
        <v>34</v>
      </c>
      <c r="AP40" s="215">
        <f>+AO40+AM40+AK40+AI40+AG40+AE40+AC40+AA40+Y40+W40+U40+S40</f>
        <v>110</v>
      </c>
      <c r="AQ40" s="233">
        <f t="shared" si="8"/>
        <v>0.5</v>
      </c>
      <c r="AR40" s="236">
        <f>+S40+U40+V40+X40+Z40+AB40+AD40+AF40+AH40+AJ40+AL40+AN40</f>
        <v>55</v>
      </c>
      <c r="AS40" s="236">
        <f>+AR40+P40</f>
        <v>431</v>
      </c>
      <c r="AT40" s="234">
        <f>+AS40/G40</f>
        <v>0.6630769230769231</v>
      </c>
      <c r="AU40" s="161">
        <f t="shared" si="3"/>
        <v>110</v>
      </c>
      <c r="AV40" s="191">
        <f>+Q40+O40+M40+K40</f>
        <v>486</v>
      </c>
      <c r="AW40" s="210">
        <f t="shared" si="2"/>
        <v>0.7476923076923077</v>
      </c>
      <c r="AX40" s="128" t="s">
        <v>208</v>
      </c>
      <c r="AY40" s="144" t="s">
        <v>195</v>
      </c>
      <c r="AZ40" s="344" t="s">
        <v>293</v>
      </c>
      <c r="BA40" s="144"/>
      <c r="BB40" s="162"/>
    </row>
    <row r="41" spans="1:54" s="85" customFormat="1" ht="15">
      <c r="A41" s="270"/>
      <c r="B41" s="86"/>
      <c r="C41" s="145"/>
      <c r="D41" s="145"/>
      <c r="E41" s="87"/>
      <c r="F41" s="88"/>
      <c r="G41" s="88"/>
      <c r="H41" s="88"/>
      <c r="I41" s="88"/>
      <c r="J41" s="88"/>
      <c r="K41" s="88"/>
      <c r="L41" s="88"/>
      <c r="M41" s="89"/>
      <c r="N41" s="90"/>
      <c r="O41" s="89"/>
      <c r="P41" s="91"/>
      <c r="Q41" s="92"/>
      <c r="R41" s="294"/>
      <c r="S41" s="253"/>
      <c r="T41" s="294"/>
      <c r="U41" s="253"/>
      <c r="V41" s="92"/>
      <c r="W41" s="294"/>
      <c r="X41" s="92"/>
      <c r="Y41" s="294"/>
      <c r="Z41" s="92"/>
      <c r="AA41" s="294"/>
      <c r="AB41" s="92"/>
      <c r="AC41" s="294"/>
      <c r="AD41" s="92"/>
      <c r="AE41" s="294"/>
      <c r="AF41" s="92"/>
      <c r="AG41" s="294"/>
      <c r="AH41" s="92"/>
      <c r="AI41" s="294"/>
      <c r="AJ41" s="92"/>
      <c r="AK41" s="294"/>
      <c r="AL41" s="92"/>
      <c r="AM41" s="294"/>
      <c r="AN41" s="92"/>
      <c r="AO41" s="92"/>
      <c r="AP41" s="194"/>
      <c r="AQ41" s="92"/>
      <c r="AR41" s="92"/>
      <c r="AS41" s="92"/>
      <c r="AT41" s="196"/>
      <c r="AU41" s="92"/>
      <c r="AV41" s="92"/>
      <c r="AW41" s="93">
        <f>AVERAGE(AW12:AW40)</f>
        <v>1.2184360924301125</v>
      </c>
      <c r="AX41" s="88"/>
      <c r="AY41" s="94"/>
      <c r="AZ41" s="94"/>
      <c r="BB41" s="158"/>
    </row>
    <row r="42" spans="1:54" s="98" customFormat="1" ht="24" customHeight="1">
      <c r="A42" s="271"/>
      <c r="B42" s="95"/>
      <c r="C42" s="95"/>
      <c r="D42" s="96" t="s">
        <v>222</v>
      </c>
      <c r="E42" s="97"/>
      <c r="G42" s="99"/>
      <c r="K42" s="98">
        <f>+K18+K20+K21+K24+K30+K32+K36+K38+K40</f>
        <v>7162</v>
      </c>
      <c r="M42" s="98">
        <f>+M18+M20+M21+M24+M30+M32+M36+M38+M40</f>
        <v>11109</v>
      </c>
      <c r="N42" s="100"/>
      <c r="O42" s="101">
        <f>+O18+O20+O21+O24+O30+O32+O36+O38+O40+O25</f>
        <v>11843</v>
      </c>
      <c r="P42" s="60"/>
      <c r="Q42" s="101">
        <f>+Q18+Q20+Q21+Q24+Q32+Q36+Q38+Q40+Q25</f>
        <v>11694</v>
      </c>
      <c r="R42" s="295"/>
      <c r="S42" s="254"/>
      <c r="T42" s="295"/>
      <c r="U42" s="254"/>
      <c r="V42" s="101"/>
      <c r="W42" s="295"/>
      <c r="X42" s="101"/>
      <c r="Y42" s="295"/>
      <c r="Z42" s="101"/>
      <c r="AA42" s="295"/>
      <c r="AB42" s="101"/>
      <c r="AC42" s="295"/>
      <c r="AD42" s="101"/>
      <c r="AE42" s="295"/>
      <c r="AF42" s="101"/>
      <c r="AG42" s="295"/>
      <c r="AH42" s="101"/>
      <c r="AI42" s="295"/>
      <c r="AJ42" s="101"/>
      <c r="AK42" s="295"/>
      <c r="AL42" s="101"/>
      <c r="AM42" s="295"/>
      <c r="AN42" s="101"/>
      <c r="AO42" s="101"/>
      <c r="AP42" s="194"/>
      <c r="AQ42" s="101"/>
      <c r="AR42" s="101"/>
      <c r="AS42" s="101"/>
      <c r="AT42" s="197"/>
      <c r="AU42" s="101"/>
      <c r="AV42" s="99"/>
      <c r="AW42" s="102"/>
      <c r="AY42" s="103"/>
      <c r="AZ42" s="103"/>
      <c r="BB42" s="152"/>
    </row>
    <row r="43" spans="4:46" ht="26.25" customHeight="1">
      <c r="D43" s="96" t="s">
        <v>232</v>
      </c>
      <c r="J43" s="159">
        <v>984</v>
      </c>
      <c r="K43" s="159"/>
      <c r="L43" s="159">
        <v>1957</v>
      </c>
      <c r="M43" s="159"/>
      <c r="N43" s="159">
        <v>437</v>
      </c>
      <c r="Q43" s="159">
        <v>580</v>
      </c>
      <c r="R43" s="296"/>
      <c r="AP43" s="194"/>
      <c r="AT43" s="197"/>
    </row>
    <row r="44" spans="4:46" ht="36" customHeight="1" thickBot="1">
      <c r="D44" s="96" t="s">
        <v>233</v>
      </c>
      <c r="J44" s="159">
        <v>139</v>
      </c>
      <c r="K44" s="159"/>
      <c r="L44" s="159">
        <v>108</v>
      </c>
      <c r="M44" s="159"/>
      <c r="N44" s="159">
        <v>121</v>
      </c>
      <c r="Q44" s="159">
        <f>+Q18+Q20</f>
        <v>354</v>
      </c>
      <c r="R44" s="296"/>
      <c r="AP44" s="194"/>
      <c r="AT44" s="197"/>
    </row>
    <row r="45" spans="1:15" ht="20.25">
      <c r="A45" s="272"/>
      <c r="B45" s="104"/>
      <c r="C45" s="105"/>
      <c r="D45" s="510"/>
      <c r="E45" s="510"/>
      <c r="O45" s="104"/>
    </row>
    <row r="46" spans="1:16" ht="15.75">
      <c r="A46" s="272"/>
      <c r="B46" s="106"/>
      <c r="C46" s="107"/>
      <c r="D46" s="510"/>
      <c r="E46" s="510"/>
      <c r="O46" s="106"/>
      <c r="P46" s="247"/>
    </row>
    <row r="47" spans="1:15" ht="21" thickBot="1">
      <c r="A47" s="272"/>
      <c r="B47" s="108"/>
      <c r="C47" s="109"/>
      <c r="D47" s="510"/>
      <c r="E47" s="510"/>
      <c r="O47" s="108"/>
    </row>
    <row r="48" spans="1:15" ht="15.75">
      <c r="A48" s="510"/>
      <c r="B48" s="510"/>
      <c r="C48" s="110"/>
      <c r="D48" s="510"/>
      <c r="E48" s="510"/>
      <c r="O48" s="111"/>
    </row>
    <row r="49" spans="1:44" ht="15.75">
      <c r="A49" s="510"/>
      <c r="B49" s="511"/>
      <c r="C49" s="112"/>
      <c r="D49" s="510"/>
      <c r="E49" s="511"/>
      <c r="O49" s="245">
        <f>O36-O37</f>
        <v>747</v>
      </c>
      <c r="AR49" s="57">
        <f>1937+200</f>
        <v>2137</v>
      </c>
    </row>
    <row r="50" spans="1:44" ht="15.75">
      <c r="A50" s="273"/>
      <c r="B50" s="113"/>
      <c r="C50" s="114"/>
      <c r="U50" s="280"/>
      <c r="AR50" s="57">
        <f>2094-AR49</f>
        <v>-43</v>
      </c>
    </row>
    <row r="51" spans="1:71" s="63" customFormat="1" ht="15.75">
      <c r="A51" s="273"/>
      <c r="B51" s="113"/>
      <c r="C51" s="114"/>
      <c r="D51" s="55"/>
      <c r="E51" s="56"/>
      <c r="F51" s="51"/>
      <c r="G51" s="57"/>
      <c r="H51" s="51"/>
      <c r="I51" s="51"/>
      <c r="J51" s="51"/>
      <c r="K51" s="51"/>
      <c r="L51" s="51"/>
      <c r="M51" s="51"/>
      <c r="N51" s="58"/>
      <c r="O51" s="59"/>
      <c r="P51" s="60"/>
      <c r="Q51" s="57"/>
      <c r="R51" s="286"/>
      <c r="S51" s="116"/>
      <c r="T51" s="286"/>
      <c r="U51" s="116"/>
      <c r="V51" s="57"/>
      <c r="W51" s="286"/>
      <c r="X51" s="57"/>
      <c r="Y51" s="286"/>
      <c r="Z51" s="57"/>
      <c r="AA51" s="286"/>
      <c r="AB51" s="57"/>
      <c r="AC51" s="286"/>
      <c r="AD51" s="57"/>
      <c r="AE51" s="286"/>
      <c r="AF51" s="57"/>
      <c r="AG51" s="286"/>
      <c r="AH51" s="57"/>
      <c r="AI51" s="286"/>
      <c r="AJ51" s="57"/>
      <c r="AK51" s="286"/>
      <c r="AL51" s="57"/>
      <c r="AM51" s="286"/>
      <c r="AN51" s="57"/>
      <c r="AO51" s="57"/>
      <c r="AP51" s="57"/>
      <c r="AQ51" s="57"/>
      <c r="AR51" s="57"/>
      <c r="AS51" s="57"/>
      <c r="AT51" s="182"/>
      <c r="AU51" s="57"/>
      <c r="AV51" s="57"/>
      <c r="AW51" s="61"/>
      <c r="AX51" s="62"/>
      <c r="BA51" s="51"/>
      <c r="BB51" s="152"/>
      <c r="BC51" s="51"/>
      <c r="BD51" s="51"/>
      <c r="BE51" s="51"/>
      <c r="BF51" s="51"/>
      <c r="BG51" s="51"/>
      <c r="BH51" s="51"/>
      <c r="BI51" s="51"/>
      <c r="BJ51" s="51"/>
      <c r="BK51" s="51"/>
      <c r="BL51" s="51"/>
      <c r="BM51" s="51"/>
      <c r="BN51" s="51"/>
      <c r="BO51" s="51"/>
      <c r="BP51" s="51"/>
      <c r="BQ51" s="51"/>
      <c r="BR51" s="51"/>
      <c r="BS51" s="51"/>
    </row>
    <row r="52" spans="1:71" s="63" customFormat="1" ht="18">
      <c r="A52" s="512" t="s">
        <v>223</v>
      </c>
      <c r="B52" s="512"/>
      <c r="C52" s="51"/>
      <c r="D52" s="82"/>
      <c r="E52" s="51"/>
      <c r="F52" s="115"/>
      <c r="G52" s="57"/>
      <c r="H52" s="51"/>
      <c r="I52" s="51"/>
      <c r="J52" s="51"/>
      <c r="K52" s="51"/>
      <c r="L52" s="51"/>
      <c r="M52" s="51"/>
      <c r="N52" s="58"/>
      <c r="O52" s="59"/>
      <c r="P52" s="60"/>
      <c r="Q52" s="57"/>
      <c r="R52" s="286"/>
      <c r="S52" s="116"/>
      <c r="T52" s="286"/>
      <c r="U52" s="116"/>
      <c r="V52" s="57"/>
      <c r="W52" s="286"/>
      <c r="X52" s="57"/>
      <c r="Y52" s="286"/>
      <c r="Z52" s="57"/>
      <c r="AA52" s="286"/>
      <c r="AB52" s="57"/>
      <c r="AC52" s="286"/>
      <c r="AD52" s="57"/>
      <c r="AE52" s="286"/>
      <c r="AF52" s="57"/>
      <c r="AG52" s="286"/>
      <c r="AH52" s="57"/>
      <c r="AI52" s="286"/>
      <c r="AJ52" s="57"/>
      <c r="AK52" s="286"/>
      <c r="AL52" s="57"/>
      <c r="AM52" s="286"/>
      <c r="AN52" s="57"/>
      <c r="AO52" s="57"/>
      <c r="AP52" s="57"/>
      <c r="AQ52" s="57"/>
      <c r="AR52" s="57"/>
      <c r="AS52" s="57"/>
      <c r="AT52" s="182"/>
      <c r="AU52" s="57"/>
      <c r="AV52" s="57"/>
      <c r="AW52" s="61"/>
      <c r="AX52" s="62"/>
      <c r="BA52" s="51"/>
      <c r="BB52" s="152"/>
      <c r="BC52" s="51"/>
      <c r="BD52" s="51"/>
      <c r="BE52" s="51"/>
      <c r="BF52" s="51"/>
      <c r="BG52" s="51"/>
      <c r="BH52" s="51"/>
      <c r="BI52" s="51"/>
      <c r="BJ52" s="51"/>
      <c r="BK52" s="51"/>
      <c r="BL52" s="51"/>
      <c r="BM52" s="51"/>
      <c r="BN52" s="51"/>
      <c r="BO52" s="51"/>
      <c r="BP52" s="51"/>
      <c r="BQ52" s="51"/>
      <c r="BR52" s="51"/>
      <c r="BS52" s="51"/>
    </row>
    <row r="53" spans="1:71" s="63" customFormat="1" ht="14.25">
      <c r="A53" s="513"/>
      <c r="B53" s="514"/>
      <c r="C53" s="514"/>
      <c r="D53" s="514"/>
      <c r="E53" s="514"/>
      <c r="F53" s="514"/>
      <c r="G53" s="515"/>
      <c r="H53" s="514"/>
      <c r="I53" s="514"/>
      <c r="J53" s="514"/>
      <c r="K53" s="514"/>
      <c r="L53" s="514"/>
      <c r="M53" s="514"/>
      <c r="N53" s="515"/>
      <c r="O53" s="514"/>
      <c r="P53" s="60"/>
      <c r="Q53" s="57"/>
      <c r="R53" s="286"/>
      <c r="S53" s="116"/>
      <c r="T53" s="286"/>
      <c r="U53" s="116"/>
      <c r="V53" s="57"/>
      <c r="W53" s="286"/>
      <c r="X53" s="57"/>
      <c r="Y53" s="286"/>
      <c r="Z53" s="57"/>
      <c r="AA53" s="286"/>
      <c r="AB53" s="57"/>
      <c r="AC53" s="286"/>
      <c r="AD53" s="57"/>
      <c r="AE53" s="286"/>
      <c r="AF53" s="57"/>
      <c r="AG53" s="286"/>
      <c r="AH53" s="57"/>
      <c r="AI53" s="286"/>
      <c r="AJ53" s="57"/>
      <c r="AK53" s="286"/>
      <c r="AL53" s="57"/>
      <c r="AM53" s="286"/>
      <c r="AN53" s="57"/>
      <c r="AO53" s="57"/>
      <c r="AP53" s="57"/>
      <c r="AQ53" s="57"/>
      <c r="AR53" s="57"/>
      <c r="AS53" s="57"/>
      <c r="AT53" s="182"/>
      <c r="AU53" s="57"/>
      <c r="AV53" s="57"/>
      <c r="AW53" s="61"/>
      <c r="AX53" s="62"/>
      <c r="BA53" s="51"/>
      <c r="BB53" s="152"/>
      <c r="BC53" s="51"/>
      <c r="BD53" s="51"/>
      <c r="BE53" s="51"/>
      <c r="BF53" s="51"/>
      <c r="BG53" s="51"/>
      <c r="BH53" s="51"/>
      <c r="BI53" s="51"/>
      <c r="BJ53" s="51"/>
      <c r="BK53" s="51"/>
      <c r="BL53" s="51"/>
      <c r="BM53" s="51"/>
      <c r="BN53" s="51"/>
      <c r="BO53" s="51"/>
      <c r="BP53" s="51"/>
      <c r="BQ53" s="51"/>
      <c r="BR53" s="51"/>
      <c r="BS53" s="51"/>
    </row>
    <row r="54" spans="1:71" s="63" customFormat="1" ht="14.25">
      <c r="A54" s="513"/>
      <c r="B54" s="514"/>
      <c r="C54" s="514"/>
      <c r="D54" s="514"/>
      <c r="E54" s="514"/>
      <c r="F54" s="514"/>
      <c r="G54" s="515"/>
      <c r="H54" s="514"/>
      <c r="I54" s="514"/>
      <c r="J54" s="514"/>
      <c r="K54" s="514"/>
      <c r="L54" s="514"/>
      <c r="M54" s="514"/>
      <c r="N54" s="515"/>
      <c r="O54" s="514"/>
      <c r="P54" s="60"/>
      <c r="Q54" s="57"/>
      <c r="R54" s="286"/>
      <c r="S54" s="116"/>
      <c r="T54" s="286"/>
      <c r="U54" s="116"/>
      <c r="V54" s="57"/>
      <c r="W54" s="286"/>
      <c r="X54" s="57"/>
      <c r="Y54" s="286"/>
      <c r="Z54" s="57"/>
      <c r="AA54" s="286"/>
      <c r="AB54" s="57"/>
      <c r="AC54" s="286"/>
      <c r="AD54" s="57"/>
      <c r="AE54" s="286"/>
      <c r="AF54" s="57"/>
      <c r="AG54" s="286"/>
      <c r="AH54" s="57"/>
      <c r="AI54" s="286"/>
      <c r="AJ54" s="57"/>
      <c r="AK54" s="286"/>
      <c r="AL54" s="57"/>
      <c r="AM54" s="286"/>
      <c r="AN54" s="57"/>
      <c r="AO54" s="57"/>
      <c r="AP54" s="57"/>
      <c r="AQ54" s="57"/>
      <c r="AR54" s="57"/>
      <c r="AS54" s="57"/>
      <c r="AT54" s="182"/>
      <c r="AU54" s="57"/>
      <c r="AV54" s="57"/>
      <c r="AW54" s="61"/>
      <c r="AX54" s="62"/>
      <c r="BA54" s="51"/>
      <c r="BB54" s="152"/>
      <c r="BC54" s="51"/>
      <c r="BD54" s="51"/>
      <c r="BE54" s="51"/>
      <c r="BF54" s="51"/>
      <c r="BG54" s="51"/>
      <c r="BH54" s="51"/>
      <c r="BI54" s="51"/>
      <c r="BJ54" s="51"/>
      <c r="BK54" s="51"/>
      <c r="BL54" s="51"/>
      <c r="BM54" s="51"/>
      <c r="BN54" s="51"/>
      <c r="BO54" s="51"/>
      <c r="BP54" s="51"/>
      <c r="BQ54" s="51"/>
      <c r="BR54" s="51"/>
      <c r="BS54" s="51"/>
    </row>
    <row r="55" spans="1:71" s="63" customFormat="1" ht="14.25">
      <c r="A55" s="513"/>
      <c r="B55" s="514"/>
      <c r="C55" s="514"/>
      <c r="D55" s="514"/>
      <c r="E55" s="514"/>
      <c r="F55" s="514"/>
      <c r="G55" s="515"/>
      <c r="H55" s="514"/>
      <c r="I55" s="514"/>
      <c r="J55" s="514"/>
      <c r="K55" s="514"/>
      <c r="L55" s="514"/>
      <c r="M55" s="514"/>
      <c r="N55" s="515"/>
      <c r="O55" s="514"/>
      <c r="P55" s="60"/>
      <c r="Q55" s="57"/>
      <c r="R55" s="286"/>
      <c r="S55" s="116"/>
      <c r="T55" s="286"/>
      <c r="U55" s="116"/>
      <c r="V55" s="57"/>
      <c r="W55" s="286"/>
      <c r="X55" s="57"/>
      <c r="Y55" s="286"/>
      <c r="Z55" s="57"/>
      <c r="AA55" s="286"/>
      <c r="AB55" s="57"/>
      <c r="AC55" s="286"/>
      <c r="AD55" s="57"/>
      <c r="AE55" s="286"/>
      <c r="AF55" s="57"/>
      <c r="AG55" s="286"/>
      <c r="AH55" s="57"/>
      <c r="AI55" s="286"/>
      <c r="AJ55" s="57"/>
      <c r="AK55" s="286"/>
      <c r="AL55" s="57"/>
      <c r="AM55" s="286"/>
      <c r="AN55" s="57"/>
      <c r="AO55" s="57"/>
      <c r="AP55" s="57"/>
      <c r="AQ55" s="57"/>
      <c r="AR55" s="57"/>
      <c r="AS55" s="57"/>
      <c r="AT55" s="182"/>
      <c r="AU55" s="57"/>
      <c r="AV55" s="57"/>
      <c r="AW55" s="61"/>
      <c r="AX55" s="62"/>
      <c r="BA55" s="51"/>
      <c r="BB55" s="152"/>
      <c r="BC55" s="51"/>
      <c r="BD55" s="51"/>
      <c r="BE55" s="51"/>
      <c r="BF55" s="51"/>
      <c r="BG55" s="51"/>
      <c r="BH55" s="51"/>
      <c r="BI55" s="51"/>
      <c r="BJ55" s="51"/>
      <c r="BK55" s="51"/>
      <c r="BL55" s="51"/>
      <c r="BM55" s="51"/>
      <c r="BN55" s="51"/>
      <c r="BO55" s="51"/>
      <c r="BP55" s="51"/>
      <c r="BQ55" s="51"/>
      <c r="BR55" s="51"/>
      <c r="BS55" s="51"/>
    </row>
    <row r="56" spans="1:71" s="63" customFormat="1" ht="14.25">
      <c r="A56" s="513"/>
      <c r="B56" s="514"/>
      <c r="C56" s="514"/>
      <c r="D56" s="514"/>
      <c r="E56" s="514"/>
      <c r="F56" s="514"/>
      <c r="G56" s="515"/>
      <c r="H56" s="514"/>
      <c r="I56" s="514"/>
      <c r="J56" s="514"/>
      <c r="K56" s="514"/>
      <c r="L56" s="514"/>
      <c r="M56" s="514"/>
      <c r="N56" s="515"/>
      <c r="O56" s="514"/>
      <c r="P56" s="60"/>
      <c r="Q56" s="57"/>
      <c r="R56" s="286"/>
      <c r="S56" s="116"/>
      <c r="T56" s="286"/>
      <c r="U56" s="116"/>
      <c r="V56" s="57"/>
      <c r="W56" s="286"/>
      <c r="X56" s="57"/>
      <c r="Y56" s="286"/>
      <c r="Z56" s="57"/>
      <c r="AA56" s="286"/>
      <c r="AB56" s="57"/>
      <c r="AC56" s="286"/>
      <c r="AD56" s="57"/>
      <c r="AE56" s="286"/>
      <c r="AF56" s="57"/>
      <c r="AG56" s="286"/>
      <c r="AH56" s="57"/>
      <c r="AI56" s="286"/>
      <c r="AJ56" s="57"/>
      <c r="AK56" s="286"/>
      <c r="AL56" s="57"/>
      <c r="AM56" s="286"/>
      <c r="AN56" s="57"/>
      <c r="AO56" s="57"/>
      <c r="AP56" s="57"/>
      <c r="AQ56" s="57"/>
      <c r="AR56" s="57"/>
      <c r="AS56" s="57"/>
      <c r="AT56" s="182"/>
      <c r="AU56" s="57"/>
      <c r="AV56" s="57"/>
      <c r="AW56" s="61"/>
      <c r="AX56" s="62"/>
      <c r="BA56" s="51"/>
      <c r="BB56" s="152"/>
      <c r="BC56" s="51"/>
      <c r="BD56" s="51"/>
      <c r="BE56" s="51"/>
      <c r="BF56" s="51"/>
      <c r="BG56" s="51"/>
      <c r="BH56" s="51"/>
      <c r="BI56" s="51"/>
      <c r="BJ56" s="51"/>
      <c r="BK56" s="51"/>
      <c r="BL56" s="51"/>
      <c r="BM56" s="51"/>
      <c r="BN56" s="51"/>
      <c r="BO56" s="51"/>
      <c r="BP56" s="51"/>
      <c r="BQ56" s="51"/>
      <c r="BR56" s="51"/>
      <c r="BS56" s="51"/>
    </row>
    <row r="57" spans="1:71" s="63" customFormat="1" ht="15.75">
      <c r="A57" s="119"/>
      <c r="B57" s="53"/>
      <c r="C57" s="54"/>
      <c r="D57" s="55"/>
      <c r="E57" s="56"/>
      <c r="F57" s="51"/>
      <c r="G57" s="116"/>
      <c r="H57" s="51"/>
      <c r="I57" s="51"/>
      <c r="J57" s="51"/>
      <c r="K57" s="51"/>
      <c r="L57" s="51"/>
      <c r="M57" s="51"/>
      <c r="N57" s="58"/>
      <c r="O57" s="59"/>
      <c r="P57" s="60"/>
      <c r="Q57" s="57"/>
      <c r="R57" s="286"/>
      <c r="S57" s="116"/>
      <c r="T57" s="286"/>
      <c r="U57" s="116"/>
      <c r="V57" s="57"/>
      <c r="W57" s="286"/>
      <c r="X57" s="57"/>
      <c r="Y57" s="286"/>
      <c r="Z57" s="57"/>
      <c r="AA57" s="286"/>
      <c r="AB57" s="57"/>
      <c r="AC57" s="286"/>
      <c r="AD57" s="57"/>
      <c r="AE57" s="286"/>
      <c r="AF57" s="57"/>
      <c r="AG57" s="286"/>
      <c r="AH57" s="57"/>
      <c r="AI57" s="286"/>
      <c r="AJ57" s="57"/>
      <c r="AK57" s="286"/>
      <c r="AL57" s="57"/>
      <c r="AM57" s="286"/>
      <c r="AN57" s="57"/>
      <c r="AO57" s="57"/>
      <c r="AP57" s="57"/>
      <c r="AQ57" s="57"/>
      <c r="AR57" s="57"/>
      <c r="AS57" s="57"/>
      <c r="AT57" s="182"/>
      <c r="AU57" s="57"/>
      <c r="AV57" s="57"/>
      <c r="AW57" s="61"/>
      <c r="AX57" s="62"/>
      <c r="BA57" s="51"/>
      <c r="BB57" s="152"/>
      <c r="BC57" s="51"/>
      <c r="BD57" s="51"/>
      <c r="BE57" s="51"/>
      <c r="BF57" s="51"/>
      <c r="BG57" s="51"/>
      <c r="BH57" s="51"/>
      <c r="BI57" s="51"/>
      <c r="BJ57" s="51"/>
      <c r="BK57" s="51"/>
      <c r="BL57" s="51"/>
      <c r="BM57" s="51"/>
      <c r="BN57" s="51"/>
      <c r="BO57" s="51"/>
      <c r="BP57" s="51"/>
      <c r="BQ57" s="51"/>
      <c r="BR57" s="51"/>
      <c r="BS57" s="51"/>
    </row>
    <row r="58" spans="1:71" s="63" customFormat="1" ht="15.75">
      <c r="A58" s="119"/>
      <c r="B58" s="53"/>
      <c r="C58" s="54"/>
      <c r="D58" s="55"/>
      <c r="E58" s="56"/>
      <c r="F58" s="51"/>
      <c r="G58" s="57"/>
      <c r="H58" s="51"/>
      <c r="I58" s="51"/>
      <c r="J58" s="51"/>
      <c r="K58" s="51"/>
      <c r="L58" s="51"/>
      <c r="M58" s="51"/>
      <c r="N58" s="58"/>
      <c r="O58" s="117"/>
      <c r="P58" s="60"/>
      <c r="Q58" s="57"/>
      <c r="R58" s="286"/>
      <c r="S58" s="116"/>
      <c r="T58" s="286"/>
      <c r="U58" s="116"/>
      <c r="V58" s="57"/>
      <c r="W58" s="286"/>
      <c r="X58" s="57"/>
      <c r="Y58" s="286"/>
      <c r="Z58" s="57"/>
      <c r="AA58" s="286"/>
      <c r="AB58" s="57"/>
      <c r="AC58" s="286"/>
      <c r="AD58" s="57"/>
      <c r="AE58" s="286"/>
      <c r="AF58" s="57"/>
      <c r="AG58" s="286"/>
      <c r="AH58" s="57"/>
      <c r="AI58" s="286"/>
      <c r="AJ58" s="57"/>
      <c r="AK58" s="286"/>
      <c r="AL58" s="57"/>
      <c r="AM58" s="286"/>
      <c r="AN58" s="57"/>
      <c r="AO58" s="57"/>
      <c r="AP58" s="57"/>
      <c r="AQ58" s="57"/>
      <c r="AR58" s="57"/>
      <c r="AS58" s="57"/>
      <c r="AT58" s="182"/>
      <c r="AU58" s="57"/>
      <c r="AV58" s="57"/>
      <c r="AW58" s="61"/>
      <c r="AX58" s="118"/>
      <c r="BA58" s="51"/>
      <c r="BB58" s="152"/>
      <c r="BC58" s="51"/>
      <c r="BD58" s="51"/>
      <c r="BE58" s="51"/>
      <c r="BF58" s="51"/>
      <c r="BG58" s="51"/>
      <c r="BH58" s="51"/>
      <c r="BI58" s="51"/>
      <c r="BJ58" s="51"/>
      <c r="BK58" s="51"/>
      <c r="BL58" s="51"/>
      <c r="BM58" s="51"/>
      <c r="BN58" s="51"/>
      <c r="BO58" s="51"/>
      <c r="BP58" s="51"/>
      <c r="BQ58" s="51"/>
      <c r="BR58" s="51"/>
      <c r="BS58" s="51"/>
    </row>
    <row r="59" spans="1:71" s="63" customFormat="1" ht="15.75">
      <c r="A59" s="516" t="s">
        <v>86</v>
      </c>
      <c r="B59" s="266" t="s">
        <v>87</v>
      </c>
      <c r="C59" s="517" t="s">
        <v>88</v>
      </c>
      <c r="D59" s="120" t="s">
        <v>89</v>
      </c>
      <c r="E59" s="518" t="s">
        <v>224</v>
      </c>
      <c r="F59" s="519" t="s">
        <v>91</v>
      </c>
      <c r="G59" s="520"/>
      <c r="H59" s="520"/>
      <c r="I59" s="520"/>
      <c r="J59" s="520"/>
      <c r="K59" s="521"/>
      <c r="L59" s="121"/>
      <c r="M59" s="121"/>
      <c r="N59" s="58"/>
      <c r="O59" s="59"/>
      <c r="P59" s="60" t="s">
        <v>225</v>
      </c>
      <c r="Q59" s="57"/>
      <c r="R59" s="286"/>
      <c r="S59" s="116"/>
      <c r="T59" s="286"/>
      <c r="U59" s="116"/>
      <c r="V59" s="57"/>
      <c r="W59" s="286"/>
      <c r="X59" s="57"/>
      <c r="Y59" s="286"/>
      <c r="Z59" s="57"/>
      <c r="AA59" s="286"/>
      <c r="AB59" s="57"/>
      <c r="AC59" s="286"/>
      <c r="AD59" s="57"/>
      <c r="AE59" s="286"/>
      <c r="AF59" s="57"/>
      <c r="AG59" s="286"/>
      <c r="AH59" s="57"/>
      <c r="AI59" s="286"/>
      <c r="AJ59" s="57"/>
      <c r="AK59" s="286"/>
      <c r="AL59" s="57"/>
      <c r="AM59" s="286"/>
      <c r="AN59" s="57"/>
      <c r="AO59" s="57"/>
      <c r="AP59" s="57"/>
      <c r="AQ59" s="57"/>
      <c r="AR59" s="57"/>
      <c r="AS59" s="57"/>
      <c r="AT59" s="182"/>
      <c r="AU59" s="57"/>
      <c r="AV59" s="57"/>
      <c r="AW59" s="61"/>
      <c r="AX59" s="62"/>
      <c r="BA59" s="51"/>
      <c r="BB59" s="152"/>
      <c r="BC59" s="51"/>
      <c r="BD59" s="51"/>
      <c r="BE59" s="51"/>
      <c r="BF59" s="51"/>
      <c r="BG59" s="51"/>
      <c r="BH59" s="51"/>
      <c r="BI59" s="51"/>
      <c r="BJ59" s="51"/>
      <c r="BK59" s="51"/>
      <c r="BL59" s="51"/>
      <c r="BM59" s="51"/>
      <c r="BN59" s="51"/>
      <c r="BO59" s="51"/>
      <c r="BP59" s="51"/>
      <c r="BQ59" s="51"/>
      <c r="BR59" s="51"/>
      <c r="BS59" s="51"/>
    </row>
    <row r="60" spans="1:71" s="63" customFormat="1" ht="15.75">
      <c r="A60" s="516"/>
      <c r="B60" s="266" t="s">
        <v>92</v>
      </c>
      <c r="C60" s="517"/>
      <c r="D60" s="120" t="s">
        <v>226</v>
      </c>
      <c r="E60" s="518"/>
      <c r="F60" s="519" t="s">
        <v>93</v>
      </c>
      <c r="G60" s="520"/>
      <c r="H60" s="520"/>
      <c r="I60" s="520"/>
      <c r="J60" s="520"/>
      <c r="K60" s="521"/>
      <c r="L60" s="121"/>
      <c r="M60" s="121"/>
      <c r="N60" s="58"/>
      <c r="O60" s="59"/>
      <c r="P60" s="60"/>
      <c r="Q60" s="57"/>
      <c r="R60" s="286"/>
      <c r="S60" s="116"/>
      <c r="T60" s="286"/>
      <c r="U60" s="116"/>
      <c r="V60" s="57"/>
      <c r="W60" s="286"/>
      <c r="X60" s="57"/>
      <c r="Y60" s="286"/>
      <c r="Z60" s="57"/>
      <c r="AA60" s="286"/>
      <c r="AB60" s="57"/>
      <c r="AC60" s="286"/>
      <c r="AD60" s="57"/>
      <c r="AE60" s="286"/>
      <c r="AF60" s="57"/>
      <c r="AG60" s="286"/>
      <c r="AH60" s="57"/>
      <c r="AI60" s="286"/>
      <c r="AJ60" s="57"/>
      <c r="AK60" s="286"/>
      <c r="AL60" s="57"/>
      <c r="AM60" s="286"/>
      <c r="AN60" s="57"/>
      <c r="AO60" s="57"/>
      <c r="AP60" s="57"/>
      <c r="AQ60" s="57"/>
      <c r="AR60" s="57"/>
      <c r="AS60" s="57"/>
      <c r="AT60" s="182"/>
      <c r="AU60" s="57"/>
      <c r="AV60" s="57"/>
      <c r="AW60" s="61"/>
      <c r="AX60" s="62"/>
      <c r="BA60" s="51"/>
      <c r="BB60" s="152"/>
      <c r="BC60" s="51"/>
      <c r="BD60" s="51"/>
      <c r="BE60" s="51"/>
      <c r="BF60" s="51"/>
      <c r="BG60" s="51"/>
      <c r="BH60" s="51"/>
      <c r="BI60" s="51"/>
      <c r="BJ60" s="51"/>
      <c r="BK60" s="51"/>
      <c r="BL60" s="51"/>
      <c r="BM60" s="51"/>
      <c r="BN60" s="51"/>
      <c r="BO60" s="51"/>
      <c r="BP60" s="51"/>
      <c r="BQ60" s="51"/>
      <c r="BR60" s="51"/>
      <c r="BS60" s="51"/>
    </row>
    <row r="61" spans="1:71" s="63" customFormat="1" ht="15.75">
      <c r="A61" s="119"/>
      <c r="B61" s="53"/>
      <c r="C61" s="54"/>
      <c r="D61" s="55"/>
      <c r="E61" s="56"/>
      <c r="F61" s="51"/>
      <c r="G61" s="116"/>
      <c r="H61" s="51"/>
      <c r="I61" s="51"/>
      <c r="J61" s="51"/>
      <c r="K61" s="51"/>
      <c r="L61" s="51"/>
      <c r="M61" s="51"/>
      <c r="N61" s="58"/>
      <c r="O61" s="59"/>
      <c r="P61" s="60"/>
      <c r="Q61" s="57"/>
      <c r="R61" s="286"/>
      <c r="S61" s="116"/>
      <c r="T61" s="286"/>
      <c r="U61" s="116"/>
      <c r="V61" s="57"/>
      <c r="W61" s="286"/>
      <c r="X61" s="57"/>
      <c r="Y61" s="286"/>
      <c r="Z61" s="57"/>
      <c r="AA61" s="286"/>
      <c r="AB61" s="57"/>
      <c r="AC61" s="286"/>
      <c r="AD61" s="57"/>
      <c r="AE61" s="286"/>
      <c r="AF61" s="57"/>
      <c r="AG61" s="286"/>
      <c r="AH61" s="57"/>
      <c r="AI61" s="286"/>
      <c r="AJ61" s="57"/>
      <c r="AK61" s="286"/>
      <c r="AL61" s="57"/>
      <c r="AM61" s="286"/>
      <c r="AN61" s="57"/>
      <c r="AO61" s="57"/>
      <c r="AP61" s="57"/>
      <c r="AQ61" s="57"/>
      <c r="AR61" s="57"/>
      <c r="AS61" s="57"/>
      <c r="AT61" s="182"/>
      <c r="AU61" s="57"/>
      <c r="AV61" s="57"/>
      <c r="AW61" s="61"/>
      <c r="AX61" s="62"/>
      <c r="BA61" s="51"/>
      <c r="BB61" s="152"/>
      <c r="BC61" s="51"/>
      <c r="BD61" s="51"/>
      <c r="BE61" s="51"/>
      <c r="BF61" s="51"/>
      <c r="BG61" s="51"/>
      <c r="BH61" s="51"/>
      <c r="BI61" s="51"/>
      <c r="BJ61" s="51"/>
      <c r="BK61" s="51"/>
      <c r="BL61" s="51"/>
      <c r="BM61" s="51"/>
      <c r="BN61" s="51"/>
      <c r="BO61" s="51"/>
      <c r="BP61" s="51"/>
      <c r="BQ61" s="51"/>
      <c r="BR61" s="51"/>
      <c r="BS61" s="51"/>
    </row>
    <row r="65" spans="1:71" s="63" customFormat="1" ht="18">
      <c r="A65" s="119"/>
      <c r="B65" s="53"/>
      <c r="C65" s="54"/>
      <c r="D65" s="122"/>
      <c r="E65" s="123"/>
      <c r="F65" s="51"/>
      <c r="G65" s="57"/>
      <c r="H65" s="51"/>
      <c r="I65" s="51"/>
      <c r="J65" s="51"/>
      <c r="K65" s="51"/>
      <c r="L65" s="51"/>
      <c r="M65" s="51"/>
      <c r="N65" s="58"/>
      <c r="O65" s="59"/>
      <c r="P65" s="60"/>
      <c r="Q65" s="57"/>
      <c r="R65" s="286"/>
      <c r="S65" s="116"/>
      <c r="T65" s="286"/>
      <c r="U65" s="116"/>
      <c r="V65" s="57"/>
      <c r="W65" s="286"/>
      <c r="X65" s="57"/>
      <c r="Y65" s="286"/>
      <c r="Z65" s="57"/>
      <c r="AA65" s="286"/>
      <c r="AB65" s="57"/>
      <c r="AC65" s="286"/>
      <c r="AD65" s="57"/>
      <c r="AE65" s="286"/>
      <c r="AF65" s="57"/>
      <c r="AG65" s="286"/>
      <c r="AH65" s="57"/>
      <c r="AI65" s="286"/>
      <c r="AJ65" s="57"/>
      <c r="AK65" s="286"/>
      <c r="AL65" s="57"/>
      <c r="AM65" s="286"/>
      <c r="AN65" s="57"/>
      <c r="AO65" s="57"/>
      <c r="AP65" s="57"/>
      <c r="AQ65" s="57"/>
      <c r="AR65" s="57"/>
      <c r="AS65" s="57"/>
      <c r="AT65" s="182"/>
      <c r="AU65" s="57"/>
      <c r="AV65" s="57"/>
      <c r="AW65" s="61"/>
      <c r="AX65" s="62"/>
      <c r="BA65" s="51"/>
      <c r="BB65" s="152"/>
      <c r="BC65" s="51"/>
      <c r="BD65" s="51"/>
      <c r="BE65" s="51"/>
      <c r="BF65" s="51"/>
      <c r="BG65" s="51"/>
      <c r="BH65" s="51"/>
      <c r="BI65" s="51"/>
      <c r="BJ65" s="51"/>
      <c r="BK65" s="51"/>
      <c r="BL65" s="51"/>
      <c r="BM65" s="51"/>
      <c r="BN65" s="51"/>
      <c r="BO65" s="51"/>
      <c r="BP65" s="51"/>
      <c r="BQ65" s="51"/>
      <c r="BR65" s="51"/>
      <c r="BS65" s="51"/>
    </row>
  </sheetData>
  <sheetProtection/>
  <autoFilter ref="A11:BS44"/>
  <mergeCells count="16">
    <mergeCell ref="A49:B49"/>
    <mergeCell ref="D49:E49"/>
    <mergeCell ref="A52:B52"/>
    <mergeCell ref="A53:O56"/>
    <mergeCell ref="A59:A60"/>
    <mergeCell ref="C59:C60"/>
    <mergeCell ref="E59:E60"/>
    <mergeCell ref="F59:K59"/>
    <mergeCell ref="F60:K60"/>
    <mergeCell ref="A1:A4"/>
    <mergeCell ref="B1:AX4"/>
    <mergeCell ref="D45:E45"/>
    <mergeCell ref="D46:E46"/>
    <mergeCell ref="D47:E47"/>
    <mergeCell ref="A48:B48"/>
    <mergeCell ref="D48:E48"/>
  </mergeCells>
  <conditionalFormatting sqref="AW12:AW40">
    <cfRule type="cellIs" priority="28" dxfId="2" operator="lessThanOrEqual">
      <formula>0.6</formula>
    </cfRule>
    <cfRule type="cellIs" priority="29" dxfId="1" operator="between">
      <formula>0.6</formula>
      <formula>0.749</formula>
    </cfRule>
    <cfRule type="cellIs" priority="30" dxfId="0" operator="greaterThanOrEqual">
      <formula>0.75</formula>
    </cfRule>
  </conditionalFormatting>
  <printOptions/>
  <pageMargins left="0.2362204724409449" right="0.2362204724409449" top="0.7480314960629921" bottom="0.7480314960629921" header="0.31496062992125984" footer="0.31496062992125984"/>
  <pageSetup horizontalDpi="600" verticalDpi="600" orientation="landscape" paperSize="8" scale="55"/>
  <ignoredErrors>
    <ignoredError sqref="AP35" formula="1"/>
  </ignoredErrors>
  <legacyDrawing r:id="rId2"/>
</worksheet>
</file>

<file path=xl/worksheets/sheet3.xml><?xml version="1.0" encoding="utf-8"?>
<worksheet xmlns="http://schemas.openxmlformats.org/spreadsheetml/2006/main" xmlns:r="http://schemas.openxmlformats.org/officeDocument/2006/relationships">
  <dimension ref="B2:D2"/>
  <sheetViews>
    <sheetView zoomScalePageLayoutView="0" workbookViewId="0" topLeftCell="A1">
      <selection activeCell="C10" sqref="C10"/>
    </sheetView>
  </sheetViews>
  <sheetFormatPr defaultColWidth="11.421875" defaultRowHeight="15"/>
  <cols>
    <col min="2" max="2" width="18.7109375" style="0" customWidth="1"/>
    <col min="3" max="3" width="13.28125" style="0" customWidth="1"/>
  </cols>
  <sheetData>
    <row r="2" spans="2:4" ht="15">
      <c r="B2">
        <v>896960369</v>
      </c>
      <c r="C2">
        <f>B2/3</f>
        <v>298986789.6666667</v>
      </c>
      <c r="D2">
        <f>ROUND(C2,0)</f>
        <v>298986790</v>
      </c>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5:B13"/>
  <sheetViews>
    <sheetView zoomScalePageLayoutView="0" workbookViewId="0" topLeftCell="A1">
      <selection activeCell="A22" sqref="A22"/>
    </sheetView>
  </sheetViews>
  <sheetFormatPr defaultColWidth="11.421875" defaultRowHeight="15"/>
  <sheetData>
    <row r="5" spans="1:2" ht="48">
      <c r="A5" s="164" t="s">
        <v>12</v>
      </c>
      <c r="B5" s="165" t="s">
        <v>191</v>
      </c>
    </row>
    <row r="6" spans="1:2" ht="15">
      <c r="A6" s="166">
        <v>2012</v>
      </c>
      <c r="B6" s="168">
        <v>2216</v>
      </c>
    </row>
    <row r="7" spans="1:2" ht="15">
      <c r="A7" s="166">
        <v>2013</v>
      </c>
      <c r="B7" s="168">
        <v>3103</v>
      </c>
    </row>
    <row r="8" spans="1:2" ht="15">
      <c r="A8" s="166">
        <v>2014</v>
      </c>
      <c r="B8" s="168">
        <v>2398</v>
      </c>
    </row>
    <row r="9" spans="1:2" ht="15">
      <c r="A9" s="166">
        <v>2015</v>
      </c>
      <c r="B9" s="168">
        <v>3091</v>
      </c>
    </row>
    <row r="10" spans="1:2" ht="15">
      <c r="A10" s="166">
        <v>2016</v>
      </c>
      <c r="B10" s="168">
        <v>244</v>
      </c>
    </row>
    <row r="11" spans="1:2" ht="15">
      <c r="A11" s="166">
        <v>2017</v>
      </c>
      <c r="B11" s="168">
        <v>3102</v>
      </c>
    </row>
    <row r="12" spans="1:2" ht="15">
      <c r="A12" s="166">
        <v>2018</v>
      </c>
      <c r="B12" s="168">
        <v>3627</v>
      </c>
    </row>
    <row r="13" ht="15">
      <c r="B13" s="167">
        <f>SUM(B6:B12)</f>
        <v>17781</v>
      </c>
    </row>
  </sheetData>
  <sheetProtection/>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D13"/>
  <sheetViews>
    <sheetView zoomScalePageLayoutView="0" workbookViewId="0" topLeftCell="A7">
      <selection activeCell="D13" sqref="D13"/>
    </sheetView>
  </sheetViews>
  <sheetFormatPr defaultColWidth="11.421875" defaultRowHeight="15"/>
  <sheetData>
    <row r="1" spans="1:4" ht="18.75">
      <c r="A1" s="24" t="s">
        <v>43</v>
      </c>
      <c r="B1" s="21" t="s">
        <v>45</v>
      </c>
      <c r="C1" s="45">
        <f>3+163</f>
        <v>166</v>
      </c>
      <c r="D1" s="45">
        <v>40</v>
      </c>
    </row>
    <row r="2" spans="1:4" ht="18.75">
      <c r="A2" s="193" t="s">
        <v>253</v>
      </c>
      <c r="B2" s="21" t="s">
        <v>52</v>
      </c>
      <c r="C2" s="45">
        <f>42+193</f>
        <v>235</v>
      </c>
      <c r="D2" s="45">
        <v>59</v>
      </c>
    </row>
    <row r="3" spans="1:4" ht="18.75" customHeight="1">
      <c r="A3" s="522" t="s">
        <v>254</v>
      </c>
      <c r="B3" s="28" t="s">
        <v>59</v>
      </c>
      <c r="C3" s="45">
        <f>150+667</f>
        <v>817</v>
      </c>
      <c r="D3" s="45">
        <v>857</v>
      </c>
    </row>
    <row r="4" spans="1:4" ht="18.75">
      <c r="A4" s="524"/>
      <c r="B4" s="21" t="s">
        <v>63</v>
      </c>
      <c r="C4" s="45">
        <f>115+25</f>
        <v>140</v>
      </c>
      <c r="D4" s="45">
        <v>1087</v>
      </c>
    </row>
    <row r="5" spans="1:4" ht="18.75" customHeight="1">
      <c r="A5" s="522">
        <v>160498</v>
      </c>
      <c r="B5" s="21" t="s">
        <v>80</v>
      </c>
      <c r="C5" s="45">
        <v>4087</v>
      </c>
      <c r="D5" s="45">
        <v>4087</v>
      </c>
    </row>
    <row r="6" spans="1:4" ht="18.75">
      <c r="A6" s="523"/>
      <c r="B6" s="21" t="s">
        <v>82</v>
      </c>
      <c r="C6" s="45">
        <v>4224</v>
      </c>
      <c r="D6" s="45">
        <v>4087</v>
      </c>
    </row>
    <row r="13" spans="3:4" ht="15">
      <c r="C13" t="s">
        <v>276</v>
      </c>
      <c r="D13" t="str">
        <f>LOWER(C13)</f>
        <v>están debidamente individualizadas en nuevo formato adjunto de georreferenciación (codigo d11-ge-30). se dio respuesta a 53 pqrsd y se participo en tres (3) socializaciones con la comunidad, así: 1- socialización solicitada por la junta de acción comunal barrio popular 2, comuna 1. 2- evento en barrio moravia - tareas pendientes comisión accidental. 3- jornada de atención a la comunidad personaton, barrio la isla, comuna 2. </v>
      </c>
    </row>
  </sheetData>
  <sheetProtection/>
  <mergeCells count="2">
    <mergeCell ref="A5:A6"/>
    <mergeCell ref="A3:A4"/>
  </mergeCells>
  <printOptions/>
  <pageMargins left="0.7" right="0.7" top="0.75" bottom="0.75" header="0.3" footer="0.3"/>
  <pageSetup orientation="portrait" paperSize="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Velasquez Higuita</dc:creator>
  <cp:keywords/>
  <dc:description/>
  <cp:lastModifiedBy>Microsoft Office User</cp:lastModifiedBy>
  <cp:lastPrinted>2019-04-09T21:20:39Z</cp:lastPrinted>
  <dcterms:created xsi:type="dcterms:W3CDTF">2018-12-11T13:13:40Z</dcterms:created>
  <dcterms:modified xsi:type="dcterms:W3CDTF">2020-07-07T19:43:44Z</dcterms:modified>
  <cp:category/>
  <cp:version/>
  <cp:contentType/>
  <cp:contentStatus/>
</cp:coreProperties>
</file>