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Claudia\Desktop\"/>
    </mc:Choice>
  </mc:AlternateContent>
  <xr:revisionPtr revIDLastSave="0" documentId="8_{AEA5540D-3318-475D-89D1-6B6110810DEB}"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 i="4" l="1"/>
  <c r="AD11" i="4" l="1"/>
  <c r="AE11" i="4" s="1"/>
  <c r="AD18" i="4"/>
  <c r="AE18" i="4" s="1"/>
  <c r="AD19" i="4"/>
  <c r="AE19" i="4" s="1"/>
  <c r="V19" i="4"/>
  <c r="V18" i="4"/>
  <c r="AD17" i="4"/>
  <c r="AE17" i="4" s="1"/>
  <c r="V17" i="4"/>
  <c r="W17" i="4" s="1"/>
  <c r="AD16" i="4"/>
  <c r="AE16" i="4" s="1"/>
  <c r="V16" i="4"/>
  <c r="AF19" i="4" l="1"/>
  <c r="AG19" i="4" s="1"/>
  <c r="AF18" i="4"/>
  <c r="AH18" i="4" s="1"/>
  <c r="AI18" i="4" s="1"/>
  <c r="AF16" i="4"/>
  <c r="AH16" i="4" s="1"/>
  <c r="AI16" i="4" s="1"/>
  <c r="AF11" i="4"/>
  <c r="W16" i="4"/>
  <c r="W19" i="4"/>
  <c r="W18" i="4"/>
  <c r="AF17" i="4"/>
  <c r="I17" i="4" s="1"/>
  <c r="AD15" i="4"/>
  <c r="V15" i="4"/>
  <c r="W15" i="4" s="1"/>
  <c r="AD14" i="4"/>
  <c r="V14" i="4"/>
  <c r="AH19" i="4" l="1"/>
  <c r="AI19" i="4" s="1"/>
  <c r="I19" i="4"/>
  <c r="I18" i="4"/>
  <c r="AG18" i="4"/>
  <c r="I16" i="4"/>
  <c r="AG16" i="4"/>
  <c r="AH11" i="4"/>
  <c r="AI11" i="4" s="1"/>
  <c r="AG11" i="4"/>
  <c r="AH17" i="4"/>
  <c r="AI17" i="4" s="1"/>
  <c r="AG17" i="4"/>
  <c r="AE15" i="4"/>
  <c r="AF15" i="4"/>
  <c r="AE14" i="4"/>
  <c r="AF14" i="4"/>
  <c r="I14" i="4" s="1"/>
  <c r="W14" i="4"/>
  <c r="AD13" i="4"/>
  <c r="V13" i="4"/>
  <c r="V12" i="4"/>
  <c r="W12" i="4" s="1"/>
  <c r="AD12" i="4"/>
  <c r="AH15" i="4" l="1"/>
  <c r="AI15" i="4" s="1"/>
  <c r="AG15" i="4"/>
  <c r="AG14" i="4"/>
  <c r="AH14" i="4"/>
  <c r="AI14" i="4" s="1"/>
  <c r="AE13" i="4"/>
  <c r="AF13" i="4"/>
  <c r="AF12" i="4"/>
  <c r="I12" i="4" s="1"/>
  <c r="AE12" i="4"/>
  <c r="I15" i="4"/>
  <c r="I11" i="4"/>
  <c r="W13" i="4"/>
  <c r="AH13" i="4" l="1"/>
  <c r="AI13" i="4" s="1"/>
  <c r="AG13" i="4"/>
  <c r="AH12" i="4"/>
  <c r="AI12" i="4" s="1"/>
  <c r="AG12" i="4"/>
  <c r="I13" i="4"/>
  <c r="C85" i="5" l="1"/>
  <c r="C83" i="5"/>
  <c r="C84" i="5"/>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D2" i="5"/>
  <c r="C48" i="5"/>
  <c r="B59" i="5"/>
  <c r="B62" i="5"/>
  <c r="D25" i="5"/>
  <c r="C74" i="5"/>
  <c r="C86" i="5"/>
  <c r="B52" i="5"/>
  <c r="B60" i="5"/>
  <c r="B61" i="5"/>
</calcChain>
</file>

<file path=xl/sharedStrings.xml><?xml version="1.0" encoding="utf-8"?>
<sst xmlns="http://schemas.openxmlformats.org/spreadsheetml/2006/main" count="279" uniqueCount="229">
  <si>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</si>
  <si>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</si>
  <si>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</si>
  <si>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</si>
  <si>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</si>
  <si>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</si>
  <si>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</si>
  <si>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</si>
  <si>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</si>
  <si>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</si>
  <si>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</si>
  <si>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</si>
  <si>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</si>
  <si>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</si>
  <si>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</si>
  <si>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</si>
  <si>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</si>
  <si>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</si>
  <si>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</si>
  <si>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</si>
  <si>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</si>
  <si>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</si>
  <si>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</si>
  <si>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</si>
  <si>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</si>
  <si>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</si>
  <si>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</si>
  <si>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</si>
  <si>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</si>
  <si>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</si>
  <si>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</si>
  <si>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</si>
  <si>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</si>
  <si>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</si>
  <si>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</si>
  <si>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</si>
  <si>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</si>
  <si>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</si>
  <si>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</si>
  <si>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</si>
  <si>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</si>
  <si>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</si>
  <si>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</si>
  <si>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</si>
  <si>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</si>
  <si>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</si>
  <si>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</si>
  <si>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</si>
  <si>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 xml:space="preserve">Pte por parte del Banco de Proyectos </t>
  </si>
  <si>
    <t>Construcción de agendas, alianzas estratégicas y acuerdos de solidaridad y sostenibilidad para el desarrollo del sistema habitacional con visión urbano-regional</t>
  </si>
  <si>
    <t>4.2.3.1</t>
  </si>
  <si>
    <t>Sesiones del Consejo Consultivo Distrital de Política Habitacional realizadas</t>
  </si>
  <si>
    <t xml:space="preserve">Número </t>
  </si>
  <si>
    <t>Creciente</t>
  </si>
  <si>
    <t xml:space="preserve">Subdirección Planeación            
Claudia Patricia Gòmez </t>
  </si>
  <si>
    <t>NO TIENE META PARA 2024</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</si>
  <si>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</si>
  <si>
    <t>Acompañamiento y Asistencia técnica en la gestión colectiva  y producción social del hábitat.</t>
  </si>
  <si>
    <t>4.2.1.1</t>
  </si>
  <si>
    <t>Asistencia técnicas de acompañamiento  social realizadas</t>
  </si>
  <si>
    <t>Subdirección Poblacional - Claudia Rodriguez</t>
  </si>
  <si>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t>
    </r>
  </si>
  <si>
    <t xml:space="preserve">Inquilinato saludable </t>
  </si>
  <si>
    <t>4.2.4.1</t>
  </si>
  <si>
    <t xml:space="preserve">Inquilinatos acompañados socialmente </t>
  </si>
  <si>
    <t xml:space="preserve">Subdirección Planeación           
 Claudia Patricia Gòmez </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</si>
  <si>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t>
    </r>
  </si>
  <si>
    <t xml:space="preserve">Adquisición de Vivienda </t>
  </si>
  <si>
    <t>4.2.1.2</t>
  </si>
  <si>
    <t>Hogares beneficiados con subsidio distrital para la adquisición de vivienda</t>
  </si>
  <si>
    <t>Subdirección Jurídica.             Beatriz Sánchez</t>
  </si>
  <si>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t>
    </r>
  </si>
  <si>
    <t xml:space="preserve">Mejoramiento de Vivienda </t>
  </si>
  <si>
    <t>4.2.2.2</t>
  </si>
  <si>
    <t>Hogares beneficiados con subsidio distrital para mejoramiento de vivienda</t>
  </si>
  <si>
    <t>Subdirección Dotación
Mauricio Zapata Alvarez</t>
  </si>
  <si>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t>
    </r>
  </si>
  <si>
    <t>Reconocimiento de Construcciones</t>
  </si>
  <si>
    <t>4.2.2.3</t>
  </si>
  <si>
    <t>Hogares beneficiados mediante resoluciones de reconocimiento de edificaciones</t>
  </si>
  <si>
    <t>Subdirección Dotación.       Ludwing Alvarez Zapata</t>
  </si>
  <si>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t>
    </r>
  </si>
  <si>
    <t xml:space="preserve">Regulazación Integral de Predios </t>
  </si>
  <si>
    <t>4.2.2.1</t>
  </si>
  <si>
    <t xml:space="preserve">Bienes fiscales saneados   y titulados  </t>
  </si>
  <si>
    <t>Subdirección Jurídica.             Sandra Escudero</t>
  </si>
  <si>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</si>
  <si>
    <t xml:space="preserve">INDICADORES DE RESULTADO </t>
  </si>
  <si>
    <t>4.2.1</t>
  </si>
  <si>
    <t>Nuevos hogares que superan el déficit cuantitativo de vivienda</t>
  </si>
  <si>
    <t>Planeación - Julian Henao</t>
  </si>
  <si>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t>
    </r>
  </si>
  <si>
    <t>4.2.2</t>
  </si>
  <si>
    <t>Nuevos hogares que superan el déficit cualitativo de vivienda</t>
  </si>
  <si>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</si>
  <si>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</si>
  <si>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</si>
  <si>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</si>
  <si>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</si>
  <si>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</si>
  <si>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</si>
  <si>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</si>
  <si>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</si>
  <si>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 xml:space="preserve">Claudia Pineda Monsalve </t>
  </si>
  <si>
    <t>Revisó</t>
  </si>
  <si>
    <t xml:space="preserve">Julián Henao Zapata </t>
  </si>
  <si>
    <t>Aprobó</t>
  </si>
  <si>
    <t>Ana Carolina Aristizábal Villa</t>
  </si>
  <si>
    <t xml:space="preserve">Profesional Contratista - Subdirección Planeación </t>
  </si>
  <si>
    <t xml:space="preserve">Profesional Especializado - Subdirección Planeación </t>
  </si>
  <si>
    <t xml:space="preserve">Subdirectora de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</si>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</sst>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9"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rgb="FFFF0000"/>
      <name val="Calibri"/>
      <family val="2"/>
    </font>
    <font>
      <b/>
      <sz val="9"/>
      <color theme="1"/>
      <name val="Calibri"/>
      <family val="2"/>
    </font>
    <font>
      <b/>
      <sz val="10"/>
      <name val="Arial"/>
      <family val="2"/>
    </font>
    <font>
      <b/>
      <sz val="10"/>
      <color theme="1"/>
      <name val="Arial"/>
      <family val="2"/>
    </font>
    <font>
      <sz val="9"/>
      <color rgb="FF000000"/>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45">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10" fontId="4" fillId="0" borderId="1" xfId="1" applyNumberFormat="1" applyFont="1" applyFill="1" applyBorder="1" applyAlignment="1" applyProtection="1">
      <alignment horizontal="center" vertical="center"/>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0" fontId="63" fillId="0" borderId="1" xfId="0" applyFont="1" applyBorder="1" applyAlignment="1">
      <alignment horizontal="left" vertical="center" wrapText="1"/>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0" fontId="62" fillId="0" borderId="1" xfId="0" applyFont="1" applyBorder="1" applyAlignment="1">
      <alignment horizontal="left"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9" fontId="67" fillId="0" borderId="1" xfId="1" applyFont="1" applyFill="1" applyBorder="1" applyAlignment="1" applyProtection="1">
      <alignment horizontal="left" vertical="center" wrapText="1"/>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69" fontId="4" fillId="5" borderId="1" xfId="1" applyNumberFormat="1" applyFont="1" applyFill="1" applyBorder="1" applyAlignment="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9" fontId="4" fillId="5" borderId="1" xfId="1"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6"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8"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64" fillId="0" borderId="1" xfId="2797" applyFont="1" applyBorder="1" applyAlignment="1">
      <alignment horizontal="center" vertical="center" wrapText="1"/>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0" fontId="4" fillId="3" borderId="1" xfId="1"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8" fillId="0" borderId="1" xfId="0" applyFont="1" applyBorder="1" applyAlignment="1">
      <alignment horizontal="center" vertical="center"/>
    </xf>
    <xf numFmtId="0" fontId="68" fillId="0" borderId="1" xfId="0" applyFont="1" applyBorder="1" applyAlignment="1">
      <alignment horizontal="center" vertical="center" wrapText="1" readingOrder="1"/>
    </xf>
    <xf numFmtId="0" fontId="65" fillId="5" borderId="30" xfId="2797" applyFont="1" applyFill="1" applyBorder="1" applyAlignment="1">
      <alignment horizontal="center" vertical="center"/>
    </xf>
    <xf numFmtId="0" fontId="65" fillId="5" borderId="29" xfId="2797" applyFont="1" applyFill="1" applyBorder="1" applyAlignment="1">
      <alignment horizontal="center" vertical="center"/>
    </xf>
    <xf numFmtId="0" fontId="65" fillId="5" borderId="31" xfId="2797" applyFont="1" applyFill="1" applyBorder="1" applyAlignment="1">
      <alignment horizontal="center" vertical="center"/>
    </xf>
    <xf numFmtId="0" fontId="65" fillId="5" borderId="32" xfId="2797" applyFont="1" applyFill="1" applyBorder="1" applyAlignment="1">
      <alignment horizontal="center" vertical="center"/>
    </xf>
    <xf numFmtId="0" fontId="68" fillId="0" borderId="1" xfId="0"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556818</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G11" zoomScale="80" zoomScaleNormal="80" workbookViewId="0">
      <selection activeCell="AK19" sqref="AK19"/>
    </sheetView>
  </sheetViews>
  <sheetFormatPr baseColWidth="10" defaultColWidth="11.42578125" defaultRowHeight="15" x14ac:dyDescent="0.25"/>
  <cols>
    <col min="1" max="1" width="15.5703125" style="123" customWidth="1"/>
    <col min="2" max="2" width="25.5703125" style="123" customWidth="1"/>
    <col min="3" max="3" width="13.14062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9" hidden="1" customWidth="1"/>
    <col min="14" max="14" width="14.85546875" style="129" hidden="1" customWidth="1"/>
    <col min="15" max="15" width="10.28515625" style="129" hidden="1" customWidth="1"/>
    <col min="16" max="16" width="10.42578125" style="1" customWidth="1"/>
    <col min="17" max="21" width="10.85546875" style="1" customWidth="1"/>
    <col min="22" max="22" width="16.85546875" style="1" bestFit="1" customWidth="1"/>
    <col min="23" max="23" width="18.42578125" style="24" customWidth="1"/>
    <col min="24" max="24" width="11.140625" style="24" customWidth="1"/>
    <col min="25" max="25" width="10.7109375" style="24" customWidth="1"/>
    <col min="26" max="26" width="13" style="24" customWidth="1"/>
    <col min="27" max="27" width="10.85546875" style="24" customWidth="1"/>
    <col min="28" max="28" width="11.5703125" style="24" customWidth="1"/>
    <col min="29" max="29" width="11.85546875" style="24" customWidth="1"/>
    <col min="30" max="30" width="15.28515625" style="24" customWidth="1"/>
    <col min="31" max="31" width="17.7109375" style="24" customWidth="1"/>
    <col min="32" max="32" width="16.28515625" style="24" customWidth="1"/>
    <col min="33" max="33" width="18.5703125" style="24" customWidth="1"/>
    <col min="34" max="34" width="15.5703125" style="1" customWidth="1"/>
    <col min="35" max="35" width="23.140625" style="24" customWidth="1"/>
    <col min="36" max="36" width="17.5703125" style="15" customWidth="1"/>
    <col min="37" max="37" width="11.5703125" style="15" customWidth="1"/>
    <col min="38" max="38" width="123.85546875" style="8" customWidth="1"/>
    <col min="39" max="16384" width="11.42578125" style="1"/>
  </cols>
  <sheetData>
    <row r="1" spans="1:45" ht="26.25" customHeight="1" x14ac:dyDescent="0.25">
      <c r="A1" s="214"/>
      <c r="B1" s="213" t="s">
        <v>0</v>
      </c>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144" t="s">
        <v>1</v>
      </c>
    </row>
    <row r="2" spans="1:45" ht="21" customHeight="1" x14ac:dyDescent="0.25">
      <c r="A2" s="214"/>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144" t="s">
        <v>2</v>
      </c>
      <c r="AM2" s="5"/>
      <c r="AN2" s="5"/>
      <c r="AO2" s="5"/>
      <c r="AP2" s="5"/>
      <c r="AQ2" s="5"/>
      <c r="AR2" s="4"/>
      <c r="AS2" s="8"/>
    </row>
    <row r="3" spans="1:45" ht="21" customHeight="1" x14ac:dyDescent="0.25">
      <c r="A3" s="214"/>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144" t="s">
        <v>3</v>
      </c>
      <c r="AM3" s="5"/>
      <c r="AN3" s="5"/>
      <c r="AO3" s="5"/>
      <c r="AP3" s="5"/>
      <c r="AQ3" s="5"/>
      <c r="AR3" s="4"/>
      <c r="AS3" s="8"/>
    </row>
    <row r="4" spans="1:45" ht="21" customHeight="1" x14ac:dyDescent="0.25">
      <c r="A4" s="214"/>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144" t="s">
        <v>4</v>
      </c>
      <c r="AM4" s="5"/>
      <c r="AN4" s="5"/>
      <c r="AO4" s="5"/>
      <c r="AP4" s="5"/>
      <c r="AQ4" s="5"/>
      <c r="AR4" s="4"/>
      <c r="AS4" s="8"/>
    </row>
    <row r="5" spans="1:45" ht="15" customHeight="1" x14ac:dyDescent="0.25">
      <c r="A5" s="2"/>
      <c r="B5" s="1"/>
      <c r="C5" s="1"/>
      <c r="D5" s="1"/>
      <c r="E5" s="3"/>
      <c r="I5" s="9"/>
      <c r="J5" s="9"/>
      <c r="K5" s="9"/>
      <c r="L5" s="9"/>
      <c r="M5" s="130"/>
      <c r="N5" s="130"/>
      <c r="O5" s="130"/>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25">
      <c r="A6" s="2"/>
      <c r="B6" s="1"/>
      <c r="C6" s="1"/>
      <c r="D6" s="1"/>
      <c r="E6" s="3"/>
      <c r="I6" s="9"/>
      <c r="J6" s="9"/>
      <c r="K6" s="9"/>
      <c r="L6" s="9"/>
      <c r="M6" s="130"/>
      <c r="N6" s="130"/>
      <c r="O6" s="130"/>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25">
      <c r="A7" s="2"/>
      <c r="B7" s="1"/>
      <c r="C7" s="1"/>
      <c r="D7" s="1"/>
      <c r="E7" s="3"/>
      <c r="I7" s="9"/>
      <c r="J7" s="9"/>
      <c r="K7" s="9"/>
      <c r="L7" s="9"/>
      <c r="M7" s="130"/>
      <c r="N7" s="130"/>
      <c r="O7" s="130"/>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25">
      <c r="A8" s="16"/>
      <c r="B8" s="16"/>
      <c r="C8" s="9"/>
      <c r="D8" s="11"/>
      <c r="F8" s="167"/>
      <c r="I8" s="9"/>
      <c r="J8" s="9"/>
      <c r="K8" s="9"/>
      <c r="L8" s="9"/>
      <c r="M8" s="130"/>
      <c r="N8" s="130"/>
      <c r="O8" s="130"/>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25">
      <c r="A9" s="139"/>
      <c r="B9" s="140"/>
      <c r="C9" s="141"/>
      <c r="D9" s="141"/>
      <c r="E9" s="141"/>
      <c r="F9" s="142"/>
      <c r="G9" s="142"/>
      <c r="H9" s="142"/>
      <c r="I9" s="142"/>
      <c r="J9" s="153"/>
      <c r="K9" s="153"/>
      <c r="L9" s="153"/>
      <c r="M9" s="143"/>
      <c r="N9" s="143"/>
      <c r="O9" s="143"/>
      <c r="P9" s="210" t="s">
        <v>5</v>
      </c>
      <c r="Q9" s="210"/>
      <c r="R9" s="210"/>
      <c r="S9" s="210"/>
      <c r="T9" s="210"/>
      <c r="U9" s="210"/>
      <c r="V9" s="210"/>
      <c r="W9" s="210"/>
      <c r="X9" s="210" t="s">
        <v>6</v>
      </c>
      <c r="Y9" s="210"/>
      <c r="Z9" s="210"/>
      <c r="AA9" s="210"/>
      <c r="AB9" s="210"/>
      <c r="AC9" s="210"/>
      <c r="AD9" s="210"/>
      <c r="AE9" s="210"/>
      <c r="AF9" s="216" t="s">
        <v>7</v>
      </c>
      <c r="AG9" s="216"/>
      <c r="AH9" s="216" t="s">
        <v>8</v>
      </c>
      <c r="AI9" s="216"/>
      <c r="AJ9" s="210" t="s">
        <v>9</v>
      </c>
      <c r="AK9" s="210"/>
      <c r="AL9" s="210"/>
    </row>
    <row r="10" spans="1:45" s="3" customFormat="1" ht="60.75" customHeight="1" x14ac:dyDescent="0.25">
      <c r="A10" s="145" t="s">
        <v>10</v>
      </c>
      <c r="B10" s="145" t="s">
        <v>11</v>
      </c>
      <c r="C10" s="145" t="s">
        <v>12</v>
      </c>
      <c r="D10" s="145" t="s">
        <v>13</v>
      </c>
      <c r="E10" s="145" t="s">
        <v>14</v>
      </c>
      <c r="F10" s="145" t="s">
        <v>15</v>
      </c>
      <c r="G10" s="145" t="s">
        <v>16</v>
      </c>
      <c r="H10" s="145" t="s">
        <v>17</v>
      </c>
      <c r="I10" s="145" t="s">
        <v>18</v>
      </c>
      <c r="J10" s="145" t="s">
        <v>19</v>
      </c>
      <c r="K10" s="145" t="s">
        <v>20</v>
      </c>
      <c r="L10" s="145" t="s">
        <v>21</v>
      </c>
      <c r="M10" s="145" t="s">
        <v>22</v>
      </c>
      <c r="N10" s="145" t="s">
        <v>23</v>
      </c>
      <c r="O10" s="145" t="s">
        <v>24</v>
      </c>
      <c r="P10" s="203" t="s">
        <v>25</v>
      </c>
      <c r="Q10" s="203" t="s">
        <v>26</v>
      </c>
      <c r="R10" s="203" t="s">
        <v>27</v>
      </c>
      <c r="S10" s="203" t="s">
        <v>28</v>
      </c>
      <c r="T10" s="203" t="s">
        <v>29</v>
      </c>
      <c r="U10" s="203" t="s">
        <v>30</v>
      </c>
      <c r="V10" s="203" t="s">
        <v>31</v>
      </c>
      <c r="W10" s="204" t="s">
        <v>32</v>
      </c>
      <c r="X10" s="205" t="s">
        <v>33</v>
      </c>
      <c r="Y10" s="205" t="s">
        <v>34</v>
      </c>
      <c r="Z10" s="205" t="s">
        <v>35</v>
      </c>
      <c r="AA10" s="205" t="s">
        <v>36</v>
      </c>
      <c r="AB10" s="205" t="s">
        <v>37</v>
      </c>
      <c r="AC10" s="205" t="s">
        <v>38</v>
      </c>
      <c r="AD10" s="203" t="s">
        <v>39</v>
      </c>
      <c r="AE10" s="204" t="s">
        <v>40</v>
      </c>
      <c r="AF10" s="203" t="s">
        <v>41</v>
      </c>
      <c r="AG10" s="204" t="s">
        <v>42</v>
      </c>
      <c r="AH10" s="203" t="s">
        <v>43</v>
      </c>
      <c r="AI10" s="204" t="s">
        <v>44</v>
      </c>
      <c r="AJ10" s="203" t="s">
        <v>45</v>
      </c>
      <c r="AK10" s="203" t="s">
        <v>46</v>
      </c>
      <c r="AL10" s="203" t="s">
        <v>47</v>
      </c>
    </row>
    <row r="11" spans="1:45" customFormat="1" ht="126.75" customHeight="1" x14ac:dyDescent="0.25">
      <c r="A11" s="202" t="s">
        <v>48</v>
      </c>
      <c r="B11" s="173" t="s">
        <v>49</v>
      </c>
      <c r="C11" s="150" t="s">
        <v>50</v>
      </c>
      <c r="D11" s="146" t="s">
        <v>51</v>
      </c>
      <c r="E11" s="206" t="s">
        <v>52</v>
      </c>
      <c r="F11" s="152">
        <v>6</v>
      </c>
      <c r="G11" s="148" t="s">
        <v>53</v>
      </c>
      <c r="H11" s="151">
        <v>0</v>
      </c>
      <c r="I11" s="208">
        <f t="shared" ref="I11:I17" si="0">+AF11</f>
        <v>0</v>
      </c>
      <c r="J11" s="152">
        <v>2</v>
      </c>
      <c r="K11" s="147"/>
      <c r="L11" s="152">
        <v>2</v>
      </c>
      <c r="M11" s="149"/>
      <c r="N11" s="152">
        <v>2</v>
      </c>
      <c r="O11" s="149"/>
      <c r="P11" s="199">
        <v>0</v>
      </c>
      <c r="Q11" s="200">
        <v>0</v>
      </c>
      <c r="R11" s="199">
        <v>0</v>
      </c>
      <c r="S11" s="201">
        <v>0</v>
      </c>
      <c r="T11" s="199">
        <v>0</v>
      </c>
      <c r="U11" s="200">
        <v>0</v>
      </c>
      <c r="V11" s="151">
        <f>+SUM(P11:U11)</f>
        <v>0</v>
      </c>
      <c r="W11" s="209"/>
      <c r="X11" s="151">
        <v>0</v>
      </c>
      <c r="Y11" s="147"/>
      <c r="Z11" s="147"/>
      <c r="AA11" s="147"/>
      <c r="AB11" s="147"/>
      <c r="AC11" s="147"/>
      <c r="AD11" s="151">
        <f>+SUM(X11:AC11)</f>
        <v>0</v>
      </c>
      <c r="AE11" s="159" t="e">
        <f>+AD11/H11</f>
        <v>#DIV/0!</v>
      </c>
      <c r="AF11" s="152">
        <f>+V11+AD11</f>
        <v>0</v>
      </c>
      <c r="AG11" s="159" t="e">
        <f>+AF11/H11</f>
        <v>#DIV/0!</v>
      </c>
      <c r="AH11" s="151">
        <f>+AF11/F11</f>
        <v>0</v>
      </c>
      <c r="AI11" s="147">
        <f>+AH11/F11</f>
        <v>0</v>
      </c>
      <c r="AJ11" s="150" t="s">
        <v>54</v>
      </c>
      <c r="AK11" s="150" t="s">
        <v>55</v>
      </c>
      <c r="AL11" s="154" t="s">
        <v>56</v>
      </c>
    </row>
    <row r="12" spans="1:45" ht="141.75" customHeight="1" x14ac:dyDescent="0.25">
      <c r="A12" s="202" t="s">
        <v>48</v>
      </c>
      <c r="B12" s="173" t="s">
        <v>57</v>
      </c>
      <c r="C12" s="124" t="s">
        <v>58</v>
      </c>
      <c r="D12" s="146" t="s">
        <v>59</v>
      </c>
      <c r="E12" s="206" t="s">
        <v>52</v>
      </c>
      <c r="F12" s="155">
        <v>10000</v>
      </c>
      <c r="G12" s="148" t="s">
        <v>53</v>
      </c>
      <c r="H12" s="155">
        <v>2500</v>
      </c>
      <c r="I12" s="152">
        <f t="shared" si="0"/>
        <v>2459</v>
      </c>
      <c r="J12" s="152">
        <v>2500</v>
      </c>
      <c r="K12" s="137"/>
      <c r="L12" s="152">
        <v>2500</v>
      </c>
      <c r="M12" s="138"/>
      <c r="N12" s="152">
        <v>2500</v>
      </c>
      <c r="O12" s="138"/>
      <c r="P12" s="156">
        <v>339</v>
      </c>
      <c r="Q12" s="157">
        <v>305</v>
      </c>
      <c r="R12" s="157">
        <v>254</v>
      </c>
      <c r="S12" s="157">
        <v>383</v>
      </c>
      <c r="T12" s="158">
        <v>542</v>
      </c>
      <c r="U12" s="158">
        <v>281</v>
      </c>
      <c r="V12" s="152">
        <f t="shared" ref="V12:V19" si="1">+SUM(P12:U12)</f>
        <v>2104</v>
      </c>
      <c r="W12" s="159">
        <f t="shared" ref="W12:W17" si="2">+V12/H12</f>
        <v>0.84160000000000001</v>
      </c>
      <c r="X12" s="197">
        <v>355</v>
      </c>
      <c r="Y12" s="21"/>
      <c r="Z12" s="21"/>
      <c r="AA12" s="21"/>
      <c r="AB12" s="21"/>
      <c r="AC12" s="21"/>
      <c r="AD12" s="152">
        <f t="shared" ref="AD12:AD17" si="3">+SUM(X12:AC12)</f>
        <v>355</v>
      </c>
      <c r="AE12" s="159">
        <f t="shared" ref="AE12:AE19" si="4">+AD12/H12</f>
        <v>0.14199999999999999</v>
      </c>
      <c r="AF12" s="152">
        <f t="shared" ref="AF12:AF19" si="5">+V12+AD12</f>
        <v>2459</v>
      </c>
      <c r="AG12" s="159">
        <f t="shared" ref="AG12:AG19" si="6">+AF12/H12</f>
        <v>0.98360000000000003</v>
      </c>
      <c r="AH12" s="151">
        <f t="shared" ref="AH12:AH19" si="7">+AF12/F12</f>
        <v>0.24590000000000001</v>
      </c>
      <c r="AI12" s="147">
        <f t="shared" ref="AI12:AI19" si="8">+AH12/F12</f>
        <v>2.459E-5</v>
      </c>
      <c r="AJ12" s="161" t="s">
        <v>60</v>
      </c>
      <c r="AK12" s="148"/>
      <c r="AL12" s="154" t="s">
        <v>61</v>
      </c>
    </row>
    <row r="13" spans="1:45" ht="128.25" customHeight="1" x14ac:dyDescent="0.25">
      <c r="A13" s="202" t="s">
        <v>48</v>
      </c>
      <c r="B13" s="173" t="s">
        <v>62</v>
      </c>
      <c r="C13" s="124" t="s">
        <v>63</v>
      </c>
      <c r="D13" s="146" t="s">
        <v>64</v>
      </c>
      <c r="E13" s="206" t="s">
        <v>52</v>
      </c>
      <c r="F13" s="155">
        <v>400</v>
      </c>
      <c r="G13" s="148" t="s">
        <v>53</v>
      </c>
      <c r="H13" s="155">
        <v>100</v>
      </c>
      <c r="I13" s="152">
        <f t="shared" si="0"/>
        <v>5</v>
      </c>
      <c r="J13" s="155">
        <v>100</v>
      </c>
      <c r="K13" s="137"/>
      <c r="L13" s="155">
        <v>100</v>
      </c>
      <c r="M13" s="138"/>
      <c r="N13" s="155">
        <v>100</v>
      </c>
      <c r="O13" s="138"/>
      <c r="P13" s="199">
        <v>0</v>
      </c>
      <c r="Q13" s="199">
        <v>0</v>
      </c>
      <c r="R13" s="199">
        <v>0</v>
      </c>
      <c r="S13" s="201">
        <v>0</v>
      </c>
      <c r="T13" s="199">
        <v>0</v>
      </c>
      <c r="U13" s="199">
        <v>0</v>
      </c>
      <c r="V13" s="151">
        <f t="shared" si="1"/>
        <v>0</v>
      </c>
      <c r="W13" s="159">
        <f t="shared" si="2"/>
        <v>0</v>
      </c>
      <c r="X13" s="197">
        <v>5</v>
      </c>
      <c r="Y13" s="21"/>
      <c r="Z13" s="21"/>
      <c r="AA13" s="21"/>
      <c r="AB13" s="21"/>
      <c r="AC13" s="21"/>
      <c r="AD13" s="152">
        <f t="shared" si="3"/>
        <v>5</v>
      </c>
      <c r="AE13" s="159">
        <f t="shared" si="4"/>
        <v>0.05</v>
      </c>
      <c r="AF13" s="152">
        <f t="shared" si="5"/>
        <v>5</v>
      </c>
      <c r="AG13" s="159">
        <f t="shared" si="6"/>
        <v>0.05</v>
      </c>
      <c r="AH13" s="151">
        <f t="shared" si="7"/>
        <v>1.2500000000000001E-2</v>
      </c>
      <c r="AI13" s="147">
        <f t="shared" si="8"/>
        <v>3.1250000000000001E-5</v>
      </c>
      <c r="AJ13" s="161" t="s">
        <v>65</v>
      </c>
      <c r="AK13" s="148"/>
      <c r="AL13" s="162" t="s">
        <v>66</v>
      </c>
    </row>
    <row r="14" spans="1:45" ht="45" customHeight="1" x14ac:dyDescent="0.25">
      <c r="A14" s="202" t="s">
        <v>48</v>
      </c>
      <c r="B14" s="173" t="s">
        <v>67</v>
      </c>
      <c r="C14" s="124" t="s">
        <v>68</v>
      </c>
      <c r="D14" s="146" t="s">
        <v>69</v>
      </c>
      <c r="E14" s="206" t="s">
        <v>52</v>
      </c>
      <c r="F14" s="155">
        <v>4000</v>
      </c>
      <c r="G14" s="148" t="s">
        <v>53</v>
      </c>
      <c r="H14" s="155">
        <v>600</v>
      </c>
      <c r="I14" s="152">
        <f t="shared" si="0"/>
        <v>93</v>
      </c>
      <c r="J14" s="155">
        <v>1200</v>
      </c>
      <c r="K14" s="137"/>
      <c r="L14" s="155">
        <v>1200</v>
      </c>
      <c r="M14" s="138"/>
      <c r="N14" s="155">
        <v>1000</v>
      </c>
      <c r="O14" s="138"/>
      <c r="P14" s="163">
        <v>87</v>
      </c>
      <c r="Q14" s="164">
        <v>3</v>
      </c>
      <c r="R14" s="163">
        <v>0</v>
      </c>
      <c r="S14" s="156">
        <v>0</v>
      </c>
      <c r="T14" s="163">
        <v>0</v>
      </c>
      <c r="U14" s="163">
        <v>0</v>
      </c>
      <c r="V14" s="152">
        <f t="shared" si="1"/>
        <v>90</v>
      </c>
      <c r="W14" s="159">
        <f t="shared" si="2"/>
        <v>0.15</v>
      </c>
      <c r="X14" s="197">
        <v>3</v>
      </c>
      <c r="Y14" s="21"/>
      <c r="Z14" s="21"/>
      <c r="AA14" s="21"/>
      <c r="AB14" s="21"/>
      <c r="AC14" s="21"/>
      <c r="AD14" s="152">
        <f t="shared" si="3"/>
        <v>3</v>
      </c>
      <c r="AE14" s="159">
        <f t="shared" si="4"/>
        <v>5.0000000000000001E-3</v>
      </c>
      <c r="AF14" s="152">
        <f t="shared" si="5"/>
        <v>93</v>
      </c>
      <c r="AG14" s="159">
        <f t="shared" si="6"/>
        <v>0.155</v>
      </c>
      <c r="AH14" s="151">
        <f t="shared" si="7"/>
        <v>2.325E-2</v>
      </c>
      <c r="AI14" s="147">
        <f t="shared" si="8"/>
        <v>5.8124999999999998E-6</v>
      </c>
      <c r="AJ14" s="124" t="s">
        <v>70</v>
      </c>
      <c r="AK14" s="148"/>
      <c r="AL14" s="162" t="s">
        <v>71</v>
      </c>
    </row>
    <row r="15" spans="1:45" ht="84" x14ac:dyDescent="0.25">
      <c r="A15" s="202" t="s">
        <v>48</v>
      </c>
      <c r="B15" s="173" t="s">
        <v>72</v>
      </c>
      <c r="C15" s="124" t="s">
        <v>73</v>
      </c>
      <c r="D15" s="146" t="s">
        <v>74</v>
      </c>
      <c r="E15" s="206" t="s">
        <v>52</v>
      </c>
      <c r="F15" s="155">
        <v>15000</v>
      </c>
      <c r="G15" s="148" t="s">
        <v>53</v>
      </c>
      <c r="H15" s="155">
        <v>1000</v>
      </c>
      <c r="I15" s="160">
        <f t="shared" si="0"/>
        <v>0</v>
      </c>
      <c r="J15" s="155">
        <v>5000</v>
      </c>
      <c r="K15" s="22"/>
      <c r="L15" s="155">
        <v>5000</v>
      </c>
      <c r="M15" s="138"/>
      <c r="N15" s="155">
        <v>4000</v>
      </c>
      <c r="O15" s="138"/>
      <c r="P15" s="165">
        <v>0</v>
      </c>
      <c r="Q15" s="166">
        <v>0</v>
      </c>
      <c r="R15" s="165">
        <v>0</v>
      </c>
      <c r="S15" s="165">
        <v>0</v>
      </c>
      <c r="T15" s="163">
        <v>0</v>
      </c>
      <c r="U15" s="163">
        <v>0</v>
      </c>
      <c r="V15" s="152">
        <f t="shared" si="1"/>
        <v>0</v>
      </c>
      <c r="W15" s="159">
        <f t="shared" si="2"/>
        <v>0</v>
      </c>
      <c r="X15" s="152">
        <v>0</v>
      </c>
      <c r="Y15" s="127"/>
      <c r="Z15" s="127"/>
      <c r="AA15" s="127"/>
      <c r="AB15" s="26"/>
      <c r="AC15" s="26"/>
      <c r="AD15" s="151">
        <f t="shared" si="3"/>
        <v>0</v>
      </c>
      <c r="AE15" s="159">
        <f t="shared" si="4"/>
        <v>0</v>
      </c>
      <c r="AF15" s="152">
        <f t="shared" si="5"/>
        <v>0</v>
      </c>
      <c r="AG15" s="159">
        <f t="shared" si="6"/>
        <v>0</v>
      </c>
      <c r="AH15" s="151">
        <f t="shared" si="7"/>
        <v>0</v>
      </c>
      <c r="AI15" s="147">
        <f t="shared" si="8"/>
        <v>0</v>
      </c>
      <c r="AJ15" s="124" t="s">
        <v>75</v>
      </c>
      <c r="AK15" s="148"/>
      <c r="AL15" s="162" t="s">
        <v>76</v>
      </c>
    </row>
    <row r="16" spans="1:45" ht="91.5" customHeight="1" x14ac:dyDescent="0.25">
      <c r="A16" s="202" t="s">
        <v>48</v>
      </c>
      <c r="B16" s="173" t="s">
        <v>77</v>
      </c>
      <c r="C16" s="124" t="s">
        <v>78</v>
      </c>
      <c r="D16" s="146" t="s">
        <v>79</v>
      </c>
      <c r="E16" s="206" t="s">
        <v>52</v>
      </c>
      <c r="F16" s="170">
        <v>2200</v>
      </c>
      <c r="G16" s="148" t="s">
        <v>53</v>
      </c>
      <c r="H16" s="169">
        <v>450</v>
      </c>
      <c r="I16" s="160">
        <f t="shared" si="0"/>
        <v>256</v>
      </c>
      <c r="J16" s="169">
        <v>600</v>
      </c>
      <c r="K16" s="19"/>
      <c r="L16" s="169">
        <v>600</v>
      </c>
      <c r="M16" s="132"/>
      <c r="N16" s="172">
        <v>550</v>
      </c>
      <c r="O16" s="132"/>
      <c r="P16" s="165">
        <v>51</v>
      </c>
      <c r="Q16" s="166">
        <v>0</v>
      </c>
      <c r="R16" s="165">
        <v>0</v>
      </c>
      <c r="S16" s="165">
        <v>0</v>
      </c>
      <c r="T16" s="163">
        <v>35</v>
      </c>
      <c r="U16" s="163">
        <v>110</v>
      </c>
      <c r="V16" s="152">
        <f t="shared" si="1"/>
        <v>196</v>
      </c>
      <c r="W16" s="159">
        <f t="shared" si="2"/>
        <v>0.43555555555555553</v>
      </c>
      <c r="X16" s="17">
        <v>60</v>
      </c>
      <c r="Y16" s="17"/>
      <c r="Z16" s="17"/>
      <c r="AA16" s="17"/>
      <c r="AB16" s="17"/>
      <c r="AC16" s="17"/>
      <c r="AD16" s="152">
        <f t="shared" si="3"/>
        <v>60</v>
      </c>
      <c r="AE16" s="159">
        <f t="shared" si="4"/>
        <v>0.13333333333333333</v>
      </c>
      <c r="AF16" s="152">
        <f t="shared" si="5"/>
        <v>256</v>
      </c>
      <c r="AG16" s="159">
        <f t="shared" si="6"/>
        <v>0.56888888888888889</v>
      </c>
      <c r="AH16" s="151">
        <f t="shared" si="7"/>
        <v>0.11636363636363636</v>
      </c>
      <c r="AI16" s="147">
        <f t="shared" si="8"/>
        <v>5.2892561983471072E-5</v>
      </c>
      <c r="AJ16" s="124" t="s">
        <v>80</v>
      </c>
      <c r="AK16" s="148"/>
      <c r="AL16" s="154" t="s">
        <v>81</v>
      </c>
    </row>
    <row r="17" spans="1:47" ht="87" customHeight="1" x14ac:dyDescent="0.25">
      <c r="A17" s="202" t="s">
        <v>48</v>
      </c>
      <c r="B17" s="173" t="s">
        <v>82</v>
      </c>
      <c r="C17" s="124" t="s">
        <v>83</v>
      </c>
      <c r="D17" s="146" t="s">
        <v>84</v>
      </c>
      <c r="E17" s="206" t="s">
        <v>52</v>
      </c>
      <c r="F17" s="155">
        <v>1500</v>
      </c>
      <c r="G17" s="148" t="s">
        <v>53</v>
      </c>
      <c r="H17" s="155">
        <v>150</v>
      </c>
      <c r="I17" s="160">
        <f t="shared" si="0"/>
        <v>18</v>
      </c>
      <c r="J17" s="169">
        <v>450</v>
      </c>
      <c r="K17" s="22"/>
      <c r="L17" s="169">
        <v>450</v>
      </c>
      <c r="M17" s="131"/>
      <c r="N17" s="169">
        <v>450</v>
      </c>
      <c r="O17" s="131"/>
      <c r="P17" s="165">
        <v>0</v>
      </c>
      <c r="Q17" s="166">
        <v>0</v>
      </c>
      <c r="R17" s="165">
        <v>0</v>
      </c>
      <c r="S17" s="165">
        <v>0</v>
      </c>
      <c r="T17" s="163">
        <v>11</v>
      </c>
      <c r="U17" s="163">
        <v>7</v>
      </c>
      <c r="V17" s="152">
        <f t="shared" si="1"/>
        <v>18</v>
      </c>
      <c r="W17" s="159">
        <f t="shared" si="2"/>
        <v>0.12</v>
      </c>
      <c r="X17" s="196">
        <v>0</v>
      </c>
      <c r="Y17" s="18"/>
      <c r="Z17" s="18"/>
      <c r="AA17" s="18"/>
      <c r="AB17" s="18"/>
      <c r="AC17" s="18"/>
      <c r="AD17" s="151">
        <f t="shared" si="3"/>
        <v>0</v>
      </c>
      <c r="AE17" s="159">
        <f t="shared" si="4"/>
        <v>0</v>
      </c>
      <c r="AF17" s="152">
        <f t="shared" si="5"/>
        <v>18</v>
      </c>
      <c r="AG17" s="159">
        <f t="shared" si="6"/>
        <v>0.12</v>
      </c>
      <c r="AH17" s="151">
        <f t="shared" si="7"/>
        <v>1.2E-2</v>
      </c>
      <c r="AI17" s="147">
        <f t="shared" si="8"/>
        <v>7.9999999999999996E-6</v>
      </c>
      <c r="AJ17" s="171" t="s">
        <v>85</v>
      </c>
      <c r="AK17" s="148"/>
      <c r="AL17" s="154" t="s">
        <v>86</v>
      </c>
    </row>
    <row r="18" spans="1:47" ht="48.75" customHeight="1" x14ac:dyDescent="0.25">
      <c r="A18" s="219" t="s">
        <v>87</v>
      </c>
      <c r="B18" s="220"/>
      <c r="C18" s="175" t="s">
        <v>88</v>
      </c>
      <c r="D18" s="176" t="s">
        <v>89</v>
      </c>
      <c r="E18" s="207" t="s">
        <v>52</v>
      </c>
      <c r="F18" s="177">
        <v>1260</v>
      </c>
      <c r="G18" s="178" t="s">
        <v>53</v>
      </c>
      <c r="H18" s="177">
        <v>315</v>
      </c>
      <c r="I18" s="179">
        <f t="shared" ref="I18:I19" si="9">+AF18</f>
        <v>5</v>
      </c>
      <c r="J18" s="180">
        <v>315</v>
      </c>
      <c r="K18" s="181"/>
      <c r="L18" s="180">
        <v>315</v>
      </c>
      <c r="M18" s="182"/>
      <c r="N18" s="180">
        <v>315</v>
      </c>
      <c r="O18" s="182"/>
      <c r="P18" s="183">
        <v>1</v>
      </c>
      <c r="Q18" s="183">
        <v>0</v>
      </c>
      <c r="R18" s="184">
        <v>0</v>
      </c>
      <c r="S18" s="184">
        <v>0</v>
      </c>
      <c r="T18" s="185">
        <v>3</v>
      </c>
      <c r="U18" s="185">
        <v>1</v>
      </c>
      <c r="V18" s="177">
        <f t="shared" si="1"/>
        <v>5</v>
      </c>
      <c r="W18" s="186">
        <f t="shared" ref="W18:W19" si="10">+V18/H18</f>
        <v>1.5873015873015872E-2</v>
      </c>
      <c r="X18" s="198">
        <v>0</v>
      </c>
      <c r="Y18" s="187"/>
      <c r="Z18" s="187"/>
      <c r="AA18" s="187"/>
      <c r="AB18" s="187"/>
      <c r="AC18" s="187"/>
      <c r="AD18" s="188">
        <f t="shared" ref="AD18:AD19" si="11">+SUM(X18:AC18)</f>
        <v>0</v>
      </c>
      <c r="AE18" s="159">
        <f t="shared" si="4"/>
        <v>0</v>
      </c>
      <c r="AF18" s="177">
        <f t="shared" si="5"/>
        <v>5</v>
      </c>
      <c r="AG18" s="186">
        <f t="shared" si="6"/>
        <v>1.5873015873015872E-2</v>
      </c>
      <c r="AH18" s="188">
        <f t="shared" si="7"/>
        <v>3.968253968253968E-3</v>
      </c>
      <c r="AI18" s="189">
        <f t="shared" si="8"/>
        <v>3.1494079113126732E-6</v>
      </c>
      <c r="AJ18" s="190" t="s">
        <v>90</v>
      </c>
      <c r="AK18" s="178"/>
      <c r="AL18" s="191" t="s">
        <v>91</v>
      </c>
    </row>
    <row r="19" spans="1:47" ht="60.75" customHeight="1" x14ac:dyDescent="0.25">
      <c r="A19" s="221"/>
      <c r="B19" s="222"/>
      <c r="C19" s="175" t="s">
        <v>92</v>
      </c>
      <c r="D19" s="176" t="s">
        <v>93</v>
      </c>
      <c r="E19" s="207" t="s">
        <v>52</v>
      </c>
      <c r="F19" s="177">
        <v>12000</v>
      </c>
      <c r="G19" s="178" t="s">
        <v>53</v>
      </c>
      <c r="H19" s="177">
        <v>1000</v>
      </c>
      <c r="I19" s="179">
        <f t="shared" si="9"/>
        <v>322</v>
      </c>
      <c r="J19" s="180">
        <v>4000</v>
      </c>
      <c r="K19" s="181"/>
      <c r="L19" s="180">
        <v>4000</v>
      </c>
      <c r="M19" s="182"/>
      <c r="N19" s="180">
        <v>3000</v>
      </c>
      <c r="O19" s="182"/>
      <c r="P19" s="183">
        <v>0</v>
      </c>
      <c r="Q19" s="183">
        <v>43</v>
      </c>
      <c r="R19" s="192">
        <v>106</v>
      </c>
      <c r="S19" s="184">
        <v>173</v>
      </c>
      <c r="T19" s="185">
        <v>0</v>
      </c>
      <c r="U19" s="185">
        <v>0</v>
      </c>
      <c r="V19" s="177">
        <f t="shared" si="1"/>
        <v>322</v>
      </c>
      <c r="W19" s="186">
        <f t="shared" si="10"/>
        <v>0.32200000000000001</v>
      </c>
      <c r="X19" s="198">
        <v>0</v>
      </c>
      <c r="Y19" s="187"/>
      <c r="Z19" s="187"/>
      <c r="AA19" s="187"/>
      <c r="AB19" s="187"/>
      <c r="AC19" s="187"/>
      <c r="AD19" s="188">
        <f t="shared" si="11"/>
        <v>0</v>
      </c>
      <c r="AE19" s="159">
        <f t="shared" si="4"/>
        <v>0</v>
      </c>
      <c r="AF19" s="177">
        <f t="shared" si="5"/>
        <v>322</v>
      </c>
      <c r="AG19" s="186">
        <f t="shared" si="6"/>
        <v>0.32200000000000001</v>
      </c>
      <c r="AH19" s="188">
        <f t="shared" si="7"/>
        <v>2.6833333333333334E-2</v>
      </c>
      <c r="AI19" s="189">
        <f t="shared" si="8"/>
        <v>2.2361111111111111E-6</v>
      </c>
      <c r="AJ19" s="190" t="s">
        <v>90</v>
      </c>
      <c r="AK19" s="178"/>
      <c r="AL19" s="193" t="s">
        <v>94</v>
      </c>
    </row>
    <row r="20" spans="1:47" ht="24.75" customHeight="1" x14ac:dyDescent="0.25"/>
    <row r="22" spans="1:47" ht="21" x14ac:dyDescent="0.25">
      <c r="A22" s="9" t="s">
        <v>95</v>
      </c>
      <c r="B22" s="1"/>
      <c r="C22" s="1"/>
      <c r="D22" s="1"/>
      <c r="E22" s="3"/>
      <c r="M22" s="1"/>
      <c r="N22" s="1"/>
      <c r="O22" s="1"/>
      <c r="W22" s="1"/>
      <c r="X22" s="1"/>
      <c r="Y22" s="1"/>
      <c r="Z22" s="1"/>
      <c r="AA22" s="133"/>
      <c r="AB22" s="27"/>
      <c r="AC22" s="27"/>
      <c r="AD22" s="27"/>
      <c r="AE22" s="27"/>
      <c r="AF22" s="28"/>
      <c r="AG22" s="28"/>
      <c r="AH22" s="28"/>
      <c r="AI22" s="28"/>
      <c r="AJ22" s="1"/>
      <c r="AK22" s="1"/>
      <c r="AL22" s="1"/>
      <c r="AS22" s="20"/>
      <c r="AT22" s="20"/>
      <c r="AU22" s="4"/>
    </row>
    <row r="23" spans="1:47" ht="28.5" customHeight="1" x14ac:dyDescent="0.25">
      <c r="A23" s="134"/>
      <c r="B23" s="135"/>
      <c r="C23" s="135"/>
      <c r="D23" s="135"/>
      <c r="E23" s="136"/>
      <c r="F23" s="168"/>
      <c r="M23" s="1"/>
      <c r="N23" s="1"/>
      <c r="O23" s="1"/>
      <c r="W23" s="1"/>
      <c r="X23" s="1"/>
      <c r="Y23" s="1"/>
      <c r="Z23" s="1"/>
      <c r="AA23" s="133"/>
      <c r="AB23" s="27"/>
      <c r="AC23" s="27"/>
      <c r="AD23" s="27"/>
      <c r="AE23" s="27"/>
      <c r="AF23" s="28"/>
      <c r="AG23" s="28"/>
      <c r="AH23" s="28"/>
      <c r="AI23" s="28"/>
      <c r="AJ23" s="1"/>
      <c r="AK23" s="1"/>
      <c r="AL23" s="1"/>
      <c r="AS23" s="20"/>
      <c r="AT23" s="20"/>
      <c r="AU23" s="4"/>
    </row>
    <row r="24" spans="1:47" x14ac:dyDescent="0.25">
      <c r="A24" s="2"/>
      <c r="B24" s="1"/>
      <c r="C24" s="1"/>
      <c r="D24" s="1"/>
      <c r="E24" s="3"/>
      <c r="M24" s="1"/>
      <c r="N24" s="1"/>
      <c r="O24" s="1"/>
      <c r="W24" s="1"/>
      <c r="X24" s="1"/>
      <c r="Y24" s="1"/>
      <c r="Z24" s="1"/>
      <c r="AA24" s="133"/>
      <c r="AB24" s="27"/>
      <c r="AC24" s="27"/>
      <c r="AD24" s="27"/>
      <c r="AE24" s="27"/>
      <c r="AF24" s="28"/>
      <c r="AG24" s="28"/>
      <c r="AH24" s="28"/>
      <c r="AI24" s="28"/>
      <c r="AJ24" s="1"/>
      <c r="AK24" s="1"/>
      <c r="AL24" s="1"/>
      <c r="AS24" s="20"/>
      <c r="AT24" s="20"/>
      <c r="AU24" s="4"/>
    </row>
    <row r="25" spans="1:47" x14ac:dyDescent="0.25">
      <c r="A25" s="2"/>
      <c r="B25" s="1"/>
      <c r="C25" s="1"/>
      <c r="D25" s="1"/>
      <c r="E25" s="3"/>
      <c r="M25" s="1"/>
      <c r="N25" s="1"/>
      <c r="O25" s="1"/>
      <c r="W25" s="1"/>
      <c r="X25" s="1"/>
      <c r="Y25" s="1"/>
      <c r="Z25" s="1"/>
      <c r="AA25" s="133"/>
      <c r="AB25" s="27"/>
      <c r="AC25" s="27"/>
      <c r="AD25" s="27"/>
      <c r="AE25" s="27"/>
      <c r="AF25" s="28"/>
      <c r="AG25" s="28"/>
      <c r="AH25" s="28"/>
      <c r="AI25" s="28"/>
      <c r="AJ25" s="1"/>
      <c r="AK25" s="1"/>
      <c r="AL25" s="1"/>
      <c r="AS25" s="20"/>
      <c r="AT25" s="20"/>
      <c r="AU25" s="4"/>
    </row>
    <row r="26" spans="1:47" ht="19.5" thickBot="1" x14ac:dyDescent="0.3">
      <c r="A26" s="10" t="s">
        <v>96</v>
      </c>
      <c r="B26" s="1"/>
    </row>
    <row r="27" spans="1:47" ht="21" x14ac:dyDescent="0.25">
      <c r="A27" s="211" t="s">
        <v>97</v>
      </c>
      <c r="B27" s="211"/>
      <c r="D27" s="174"/>
    </row>
    <row r="28" spans="1:47" ht="19.5" customHeight="1" x14ac:dyDescent="0.25">
      <c r="A28" s="212" t="s">
        <v>98</v>
      </c>
      <c r="B28" s="212"/>
      <c r="D28" s="128"/>
    </row>
    <row r="29" spans="1:47" ht="21.75" thickBot="1" x14ac:dyDescent="0.3">
      <c r="A29" s="211" t="s">
        <v>99</v>
      </c>
      <c r="B29" s="211"/>
      <c r="D29" s="13"/>
    </row>
    <row r="30" spans="1:47" ht="15.75" x14ac:dyDescent="0.25">
      <c r="A30" s="212" t="s">
        <v>100</v>
      </c>
      <c r="B30" s="212"/>
      <c r="D30" s="12"/>
    </row>
    <row r="31" spans="1:47" ht="19.5" customHeight="1" x14ac:dyDescent="0.25">
      <c r="A31" s="212" t="s">
        <v>101</v>
      </c>
      <c r="B31" s="212"/>
      <c r="D31" s="25"/>
      <c r="E31" s="3"/>
      <c r="W31" s="122"/>
      <c r="X31" s="122"/>
      <c r="Y31" s="122"/>
      <c r="Z31" s="122"/>
      <c r="AA31" s="122"/>
      <c r="AB31" s="122"/>
      <c r="AC31" s="122"/>
      <c r="AD31" s="122"/>
      <c r="AE31" s="122"/>
      <c r="AF31" s="122"/>
      <c r="AG31" s="122"/>
      <c r="AJ31" s="121"/>
    </row>
    <row r="32" spans="1:47" ht="15.75" x14ac:dyDescent="0.25">
      <c r="A32" s="11"/>
      <c r="B32" s="11"/>
      <c r="W32" s="122"/>
      <c r="X32" s="122"/>
      <c r="Y32" s="122"/>
      <c r="Z32" s="122"/>
      <c r="AA32" s="122"/>
      <c r="AB32" s="122"/>
      <c r="AC32" s="122"/>
      <c r="AD32" s="122"/>
      <c r="AE32" s="122"/>
      <c r="AF32" s="122"/>
      <c r="AG32" s="122"/>
      <c r="AJ32" s="121"/>
    </row>
    <row r="33" spans="1:36" ht="15.75" x14ac:dyDescent="0.25">
      <c r="A33" s="11"/>
      <c r="B33" s="11"/>
      <c r="W33" s="122"/>
      <c r="X33" s="122"/>
      <c r="Y33" s="122"/>
      <c r="Z33" s="122"/>
      <c r="AA33" s="122"/>
      <c r="AB33" s="122"/>
      <c r="AC33" s="122"/>
      <c r="AD33" s="122"/>
      <c r="AE33" s="122"/>
      <c r="AF33" s="122"/>
      <c r="AG33" s="122"/>
      <c r="AJ33" s="121"/>
    </row>
    <row r="34" spans="1:36" ht="15.75" x14ac:dyDescent="0.25">
      <c r="A34" s="11"/>
      <c r="B34" s="11"/>
      <c r="W34" s="122"/>
      <c r="X34" s="122"/>
      <c r="Y34" s="122"/>
      <c r="Z34" s="122"/>
      <c r="AA34" s="122"/>
      <c r="AB34" s="122"/>
      <c r="AC34" s="122"/>
      <c r="AD34" s="122"/>
      <c r="AE34" s="122"/>
      <c r="AF34" s="122"/>
      <c r="AG34" s="122"/>
      <c r="AJ34" s="121"/>
    </row>
    <row r="35" spans="1:36" ht="24.75" customHeight="1" x14ac:dyDescent="0.25">
      <c r="A35" s="215" t="s">
        <v>102</v>
      </c>
      <c r="B35" s="194" t="s">
        <v>103</v>
      </c>
      <c r="C35" s="217" t="s">
        <v>104</v>
      </c>
      <c r="D35" s="195" t="s">
        <v>105</v>
      </c>
      <c r="E35" s="218" t="s">
        <v>106</v>
      </c>
      <c r="F35" s="223" t="s">
        <v>107</v>
      </c>
      <c r="G35" s="223"/>
      <c r="H35" s="223"/>
      <c r="I35" s="223"/>
      <c r="J35" s="223"/>
      <c r="K35" s="223"/>
      <c r="L35" s="223"/>
      <c r="M35" s="223"/>
      <c r="N35" s="223"/>
      <c r="O35" s="223"/>
      <c r="P35" s="223"/>
      <c r="Q35" s="223"/>
    </row>
    <row r="36" spans="1:36" ht="30.75" customHeight="1" x14ac:dyDescent="0.25">
      <c r="A36" s="215"/>
      <c r="B36" s="194" t="s">
        <v>108</v>
      </c>
      <c r="C36" s="217"/>
      <c r="D36" s="195" t="s">
        <v>109</v>
      </c>
      <c r="E36" s="218"/>
      <c r="F36" s="223" t="s">
        <v>110</v>
      </c>
      <c r="G36" s="223"/>
      <c r="H36" s="223"/>
      <c r="I36" s="223"/>
      <c r="J36" s="223"/>
      <c r="K36" s="223"/>
      <c r="L36" s="223"/>
      <c r="M36" s="223"/>
      <c r="N36" s="223"/>
      <c r="O36" s="223"/>
      <c r="P36" s="223"/>
      <c r="Q36" s="223"/>
    </row>
  </sheetData>
  <mergeCells count="18">
    <mergeCell ref="A30:B30"/>
    <mergeCell ref="A35:A36"/>
    <mergeCell ref="P9:W9"/>
    <mergeCell ref="AH9:AI9"/>
    <mergeCell ref="C35:C36"/>
    <mergeCell ref="E35:E36"/>
    <mergeCell ref="X9:AE9"/>
    <mergeCell ref="AF9:AG9"/>
    <mergeCell ref="A31:B31"/>
    <mergeCell ref="A18:B19"/>
    <mergeCell ref="F35:Q35"/>
    <mergeCell ref="F36:Q36"/>
    <mergeCell ref="AJ9:AL9"/>
    <mergeCell ref="A27:B27"/>
    <mergeCell ref="A28:B28"/>
    <mergeCell ref="A29:B29"/>
    <mergeCell ref="B1:AK4"/>
    <mergeCell ref="A1:A4"/>
  </mergeCells>
  <conditionalFormatting sqref="W11: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1: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1:AG19">
    <cfRule type="cellIs" dxfId="5" priority="4" operator="between">
      <formula>0.01</formula>
      <formula>0.49</formula>
    </cfRule>
    <cfRule type="cellIs" dxfId="4" priority="5" operator="lessThan">
      <formula>0.01</formula>
    </cfRule>
    <cfRule type="cellIs" dxfId="3" priority="6" operator="greaterThan">
      <formula>0.5</formula>
    </cfRule>
  </conditionalFormatting>
  <conditionalFormatting sqref="AI11: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6" customWidth="1"/>
    <col min="2" max="2" width="63.5703125" customWidth="1"/>
    <col min="3" max="3" width="24" style="57" customWidth="1"/>
    <col min="4" max="4" width="23.5703125" style="57" customWidth="1"/>
    <col min="5" max="5" width="34.85546875" style="57" customWidth="1"/>
    <col min="6" max="6" width="37.42578125" customWidth="1"/>
    <col min="7" max="7" width="20.7109375" customWidth="1"/>
  </cols>
  <sheetData>
    <row r="1" spans="1:5" s="32" customFormat="1" ht="45" x14ac:dyDescent="0.25">
      <c r="A1" s="29" t="s">
        <v>111</v>
      </c>
      <c r="B1" s="30" t="s">
        <v>112</v>
      </c>
      <c r="C1" s="30" t="s">
        <v>113</v>
      </c>
      <c r="D1" s="30" t="s">
        <v>114</v>
      </c>
      <c r="E1" s="31" t="s">
        <v>115</v>
      </c>
    </row>
    <row r="2" spans="1:5" x14ac:dyDescent="0.25">
      <c r="A2" s="33" t="s">
        <v>116</v>
      </c>
      <c r="B2" s="34">
        <v>462837515</v>
      </c>
      <c r="C2" s="34">
        <v>458544520.75015002</v>
      </c>
      <c r="D2" s="34">
        <f t="shared" ref="D2:D24" si="0">+B2-C2</f>
        <v>4292994.2498499751</v>
      </c>
      <c r="E2" s="35"/>
    </row>
    <row r="3" spans="1:5" ht="24" x14ac:dyDescent="0.25">
      <c r="A3" s="36" t="s">
        <v>117</v>
      </c>
      <c r="B3" s="37">
        <v>14321969830</v>
      </c>
      <c r="C3" s="37">
        <v>22744637270.214577</v>
      </c>
      <c r="D3" s="38">
        <f>+B3-C3</f>
        <v>-8422667440.2145767</v>
      </c>
      <c r="E3" s="39" t="s">
        <v>118</v>
      </c>
    </row>
    <row r="4" spans="1:5" x14ac:dyDescent="0.25">
      <c r="A4" s="33" t="s">
        <v>119</v>
      </c>
      <c r="B4" s="34">
        <v>41513478872</v>
      </c>
      <c r="C4" s="34">
        <v>40772810534.447693</v>
      </c>
      <c r="D4" s="34">
        <f t="shared" si="0"/>
        <v>740668337.55230713</v>
      </c>
      <c r="E4" s="35"/>
    </row>
    <row r="5" spans="1:5" ht="45" x14ac:dyDescent="0.25">
      <c r="A5" s="40" t="s">
        <v>120</v>
      </c>
      <c r="B5" s="34">
        <v>17609115631</v>
      </c>
      <c r="C5" s="34">
        <v>12578571952.608334</v>
      </c>
      <c r="D5" s="34">
        <f t="shared" si="0"/>
        <v>5030543678.3916664</v>
      </c>
      <c r="E5" s="35"/>
    </row>
    <row r="6" spans="1:5" x14ac:dyDescent="0.25">
      <c r="A6" s="33" t="s">
        <v>121</v>
      </c>
      <c r="B6" s="34">
        <v>1795538738</v>
      </c>
      <c r="C6" s="34">
        <v>148615160.66496599</v>
      </c>
      <c r="D6" s="34">
        <f t="shared" si="0"/>
        <v>1646923577.3350339</v>
      </c>
      <c r="E6" s="35"/>
    </row>
    <row r="7" spans="1:5" x14ac:dyDescent="0.25">
      <c r="A7" s="33" t="s">
        <v>122</v>
      </c>
      <c r="B7" s="34">
        <v>5027695390</v>
      </c>
      <c r="C7" s="34">
        <v>4126412237.5356622</v>
      </c>
      <c r="D7" s="34">
        <f t="shared" si="0"/>
        <v>901283152.46433783</v>
      </c>
      <c r="E7" s="35"/>
    </row>
    <row r="8" spans="1:5" x14ac:dyDescent="0.25">
      <c r="A8" s="33" t="s">
        <v>123</v>
      </c>
      <c r="B8" s="34">
        <v>284805801</v>
      </c>
      <c r="C8" s="34">
        <v>284805801.37796807</v>
      </c>
      <c r="D8" s="34">
        <f t="shared" si="0"/>
        <v>-0.37796807289123535</v>
      </c>
      <c r="E8" s="35"/>
    </row>
    <row r="9" spans="1:5" x14ac:dyDescent="0.25">
      <c r="A9" s="33" t="s">
        <v>124</v>
      </c>
      <c r="B9" s="34">
        <v>1060000000</v>
      </c>
      <c r="C9" s="34">
        <v>955211693.6768893</v>
      </c>
      <c r="D9" s="34">
        <f t="shared" si="0"/>
        <v>104788306.3231107</v>
      </c>
      <c r="E9" s="35"/>
    </row>
    <row r="10" spans="1:5" ht="24" x14ac:dyDescent="0.25">
      <c r="A10" s="41" t="s">
        <v>125</v>
      </c>
      <c r="B10" s="42">
        <v>1339252071</v>
      </c>
      <c r="C10" s="42">
        <v>1339252071.3330276</v>
      </c>
      <c r="D10" s="42">
        <f t="shared" si="0"/>
        <v>-0.33302760124206543</v>
      </c>
      <c r="E10" s="43" t="s">
        <v>126</v>
      </c>
    </row>
    <row r="11" spans="1:5" x14ac:dyDescent="0.25">
      <c r="A11" s="33" t="s">
        <v>127</v>
      </c>
      <c r="B11" s="34">
        <v>434351340</v>
      </c>
      <c r="C11" s="34">
        <v>317674487.30708599</v>
      </c>
      <c r="D11" s="34">
        <f t="shared" si="0"/>
        <v>116676852.69291401</v>
      </c>
      <c r="E11" s="35"/>
    </row>
    <row r="12" spans="1:5" x14ac:dyDescent="0.25">
      <c r="A12" s="33" t="s">
        <v>128</v>
      </c>
      <c r="B12" s="34">
        <v>146000000</v>
      </c>
      <c r="C12" s="34">
        <v>145739698.41422197</v>
      </c>
      <c r="D12" s="34">
        <f t="shared" si="0"/>
        <v>260301.58577802777</v>
      </c>
      <c r="E12" s="35"/>
    </row>
    <row r="13" spans="1:5" ht="30" x14ac:dyDescent="0.25">
      <c r="A13" s="44" t="s">
        <v>129</v>
      </c>
      <c r="B13" s="42">
        <v>7831590388</v>
      </c>
      <c r="C13" s="42">
        <v>7115239857.4586487</v>
      </c>
      <c r="D13" s="42">
        <f t="shared" si="0"/>
        <v>716350530.54135132</v>
      </c>
      <c r="E13" s="45"/>
    </row>
    <row r="14" spans="1:5" ht="45" x14ac:dyDescent="0.25">
      <c r="A14" s="44" t="s">
        <v>130</v>
      </c>
      <c r="B14" s="42">
        <v>16041260647</v>
      </c>
      <c r="C14" s="42">
        <v>6601774947.3160334</v>
      </c>
      <c r="D14" s="42">
        <f t="shared" si="0"/>
        <v>9439485699.6839676</v>
      </c>
      <c r="E14" s="43"/>
    </row>
    <row r="15" spans="1:5" x14ac:dyDescent="0.25">
      <c r="A15" s="33" t="s">
        <v>131</v>
      </c>
      <c r="B15" s="34">
        <v>50000000</v>
      </c>
      <c r="C15" s="34">
        <v>49897706.387439996</v>
      </c>
      <c r="D15" s="34">
        <f t="shared" si="0"/>
        <v>102293.612560004</v>
      </c>
      <c r="E15" s="35"/>
    </row>
    <row r="16" spans="1:5" x14ac:dyDescent="0.25">
      <c r="A16" s="33" t="s">
        <v>132</v>
      </c>
      <c r="B16" s="34">
        <v>274833082</v>
      </c>
      <c r="C16" s="34">
        <v>273710549.38619</v>
      </c>
      <c r="D16" s="34">
        <f t="shared" si="0"/>
        <v>1122532.6138100028</v>
      </c>
      <c r="E16" s="35"/>
    </row>
    <row r="17" spans="1:7" ht="16.5" customHeight="1" x14ac:dyDescent="0.25">
      <c r="A17" s="46" t="s">
        <v>133</v>
      </c>
      <c r="B17" s="47">
        <v>1768461537</v>
      </c>
      <c r="C17" s="47">
        <v>1768461537</v>
      </c>
      <c r="D17" s="47">
        <f t="shared" si="0"/>
        <v>0</v>
      </c>
      <c r="E17" s="35"/>
    </row>
    <row r="18" spans="1:7" x14ac:dyDescent="0.25">
      <c r="A18" s="46" t="s">
        <v>134</v>
      </c>
      <c r="B18" s="47">
        <v>1495909812</v>
      </c>
      <c r="C18" s="47">
        <v>1495909812</v>
      </c>
      <c r="D18" s="47">
        <f t="shared" si="0"/>
        <v>0</v>
      </c>
      <c r="E18" s="35"/>
    </row>
    <row r="19" spans="1:7" x14ac:dyDescent="0.25">
      <c r="A19" s="46" t="s">
        <v>135</v>
      </c>
      <c r="B19" s="47">
        <v>3104297472</v>
      </c>
      <c r="C19" s="47">
        <v>3104297472</v>
      </c>
      <c r="D19" s="47">
        <f t="shared" si="0"/>
        <v>0</v>
      </c>
      <c r="E19" s="35"/>
    </row>
    <row r="20" spans="1:7" x14ac:dyDescent="0.25">
      <c r="A20" s="46" t="s">
        <v>136</v>
      </c>
      <c r="B20" s="47">
        <v>257506262</v>
      </c>
      <c r="C20" s="47">
        <v>257506262</v>
      </c>
      <c r="D20" s="47">
        <f t="shared" si="0"/>
        <v>0</v>
      </c>
      <c r="E20" s="35"/>
    </row>
    <row r="21" spans="1:7" x14ac:dyDescent="0.25">
      <c r="A21" s="46" t="s">
        <v>137</v>
      </c>
      <c r="B21" s="47">
        <v>8588622123</v>
      </c>
      <c r="C21" s="47">
        <v>8588622123</v>
      </c>
      <c r="D21" s="47">
        <f t="shared" si="0"/>
        <v>0</v>
      </c>
      <c r="E21" s="35"/>
    </row>
    <row r="22" spans="1:7" x14ac:dyDescent="0.25">
      <c r="A22" s="48" t="s">
        <v>138</v>
      </c>
      <c r="B22" s="49">
        <v>5000000000</v>
      </c>
      <c r="C22" s="49">
        <v>5000000000</v>
      </c>
      <c r="D22" s="49">
        <f t="shared" si="0"/>
        <v>0</v>
      </c>
      <c r="E22" s="50" t="s">
        <v>139</v>
      </c>
    </row>
    <row r="23" spans="1:7" x14ac:dyDescent="0.25">
      <c r="A23" s="48" t="s">
        <v>140</v>
      </c>
      <c r="B23" s="49">
        <v>224000000</v>
      </c>
      <c r="C23" s="49">
        <v>224000000</v>
      </c>
      <c r="D23" s="49">
        <f t="shared" si="0"/>
        <v>0</v>
      </c>
      <c r="E23" s="50" t="s">
        <v>139</v>
      </c>
    </row>
    <row r="24" spans="1:7" ht="15.75" thickBot="1" x14ac:dyDescent="0.3">
      <c r="A24" s="51" t="s">
        <v>141</v>
      </c>
      <c r="B24" s="52">
        <v>825938353</v>
      </c>
      <c r="C24" s="52">
        <v>825938353</v>
      </c>
      <c r="D24" s="52">
        <f t="shared" si="0"/>
        <v>0</v>
      </c>
      <c r="E24" s="53"/>
    </row>
    <row r="25" spans="1:7" x14ac:dyDescent="0.25">
      <c r="A25" s="54" t="s">
        <v>142</v>
      </c>
      <c r="B25" s="55">
        <f>SUM(B2:B24)</f>
        <v>129457464864</v>
      </c>
      <c r="C25" s="55">
        <f t="shared" ref="C25" si="1">SUM(C2:C24)</f>
        <v>119177634047.87888</v>
      </c>
      <c r="D25" s="55">
        <f>SUM(D2:D24)</f>
        <v>10279830816.121115</v>
      </c>
      <c r="E25"/>
    </row>
    <row r="26" spans="1:7" x14ac:dyDescent="0.25">
      <c r="E26" s="58"/>
    </row>
    <row r="29" spans="1:7" x14ac:dyDescent="0.25">
      <c r="A29" s="242" t="s">
        <v>143</v>
      </c>
      <c r="B29" s="242"/>
      <c r="C29" s="242"/>
      <c r="D29" s="242"/>
      <c r="E29" s="242"/>
      <c r="F29" s="242"/>
    </row>
    <row r="30" spans="1:7" x14ac:dyDescent="0.25">
      <c r="A30" s="59" t="s">
        <v>144</v>
      </c>
      <c r="B30" s="60" t="s">
        <v>145</v>
      </c>
      <c r="C30" s="61" t="s">
        <v>146</v>
      </c>
      <c r="D30" s="61" t="s">
        <v>147</v>
      </c>
      <c r="E30" s="61" t="s">
        <v>148</v>
      </c>
      <c r="F30" s="62" t="s">
        <v>149</v>
      </c>
      <c r="G30" s="62" t="s">
        <v>150</v>
      </c>
    </row>
    <row r="31" spans="1:7" ht="15" customHeight="1" x14ac:dyDescent="0.25">
      <c r="A31" s="226" t="s">
        <v>119</v>
      </c>
      <c r="B31" s="63" t="s">
        <v>151</v>
      </c>
      <c r="C31" s="243">
        <f>+D4</f>
        <v>740668337.55230713</v>
      </c>
      <c r="D31" s="64" t="s">
        <v>152</v>
      </c>
      <c r="E31" s="240"/>
      <c r="F31" s="224" t="s">
        <v>153</v>
      </c>
      <c r="G31" s="224" t="s">
        <v>154</v>
      </c>
    </row>
    <row r="32" spans="1:7" ht="23.25" thickBot="1" x14ac:dyDescent="0.3">
      <c r="A32" s="227"/>
      <c r="B32" s="65" t="s">
        <v>155</v>
      </c>
      <c r="C32" s="244"/>
      <c r="D32" s="66" t="s">
        <v>152</v>
      </c>
      <c r="E32" s="241"/>
      <c r="F32" s="236"/>
      <c r="G32" s="236"/>
    </row>
    <row r="33" spans="1:7" ht="15" customHeight="1" x14ac:dyDescent="0.25">
      <c r="A33" s="225" t="s">
        <v>120</v>
      </c>
      <c r="B33" s="67" t="s">
        <v>156</v>
      </c>
      <c r="C33" s="228">
        <f>+D5</f>
        <v>5030543678.3916664</v>
      </c>
      <c r="D33" s="238" t="s">
        <v>157</v>
      </c>
      <c r="E33" s="240"/>
      <c r="F33" s="68"/>
      <c r="G33" s="68"/>
    </row>
    <row r="34" spans="1:7" ht="81.75" customHeight="1" thickBot="1" x14ac:dyDescent="0.3">
      <c r="A34" s="227"/>
      <c r="B34" s="69" t="s">
        <v>158</v>
      </c>
      <c r="C34" s="230"/>
      <c r="D34" s="239"/>
      <c r="E34" s="241"/>
      <c r="F34" s="70" t="s">
        <v>159</v>
      </c>
      <c r="G34" s="70" t="s">
        <v>160</v>
      </c>
    </row>
    <row r="35" spans="1:7" ht="71.25" customHeight="1" thickBot="1" x14ac:dyDescent="0.3">
      <c r="A35" s="71" t="s">
        <v>121</v>
      </c>
      <c r="B35" s="72" t="s">
        <v>161</v>
      </c>
      <c r="C35" s="73">
        <f>+D6</f>
        <v>1646923577.3350339</v>
      </c>
      <c r="D35" s="66" t="s">
        <v>152</v>
      </c>
      <c r="E35" s="74" t="s">
        <v>162</v>
      </c>
      <c r="F35" s="70" t="s">
        <v>163</v>
      </c>
      <c r="G35" s="70" t="s">
        <v>164</v>
      </c>
    </row>
    <row r="36" spans="1:7" ht="45.75" customHeight="1" thickBot="1" x14ac:dyDescent="0.3">
      <c r="A36" s="71" t="s">
        <v>165</v>
      </c>
      <c r="B36" s="72" t="s">
        <v>166</v>
      </c>
      <c r="C36" s="73">
        <f>+D7</f>
        <v>901283152.46433783</v>
      </c>
      <c r="D36" s="66" t="s">
        <v>152</v>
      </c>
      <c r="E36" s="74" t="s">
        <v>167</v>
      </c>
      <c r="F36" s="70" t="s">
        <v>168</v>
      </c>
      <c r="G36" s="70" t="s">
        <v>169</v>
      </c>
    </row>
    <row r="37" spans="1:7" ht="18" customHeight="1" x14ac:dyDescent="0.25">
      <c r="A37" s="225" t="s">
        <v>124</v>
      </c>
      <c r="B37" s="63" t="s">
        <v>170</v>
      </c>
      <c r="C37" s="228"/>
      <c r="D37" s="64" t="s">
        <v>171</v>
      </c>
      <c r="E37" s="240" t="s">
        <v>172</v>
      </c>
      <c r="F37" s="235" t="s">
        <v>173</v>
      </c>
      <c r="G37" s="235" t="s">
        <v>174</v>
      </c>
    </row>
    <row r="38" spans="1:7" ht="27" customHeight="1" thickBot="1" x14ac:dyDescent="0.3">
      <c r="A38" s="227"/>
      <c r="B38" s="75" t="s">
        <v>175</v>
      </c>
      <c r="C38" s="230"/>
      <c r="D38" s="66"/>
      <c r="E38" s="241"/>
      <c r="F38" s="236"/>
      <c r="G38" s="236"/>
    </row>
    <row r="39" spans="1:7" ht="26.25" customHeight="1" x14ac:dyDescent="0.25">
      <c r="A39" s="226" t="s">
        <v>127</v>
      </c>
      <c r="B39" s="63" t="s">
        <v>176</v>
      </c>
      <c r="C39" s="228">
        <f>+D11</f>
        <v>116676852.69291401</v>
      </c>
      <c r="D39" s="64" t="s">
        <v>157</v>
      </c>
      <c r="E39" s="237" t="s">
        <v>177</v>
      </c>
      <c r="F39" s="235" t="s">
        <v>178</v>
      </c>
      <c r="G39" s="235" t="s">
        <v>179</v>
      </c>
    </row>
    <row r="40" spans="1:7" ht="30" customHeight="1" thickBot="1" x14ac:dyDescent="0.3">
      <c r="A40" s="227"/>
      <c r="B40" s="75" t="s">
        <v>180</v>
      </c>
      <c r="C40" s="230"/>
      <c r="D40" s="76"/>
      <c r="E40" s="232"/>
      <c r="F40" s="236"/>
      <c r="G40" s="236"/>
    </row>
    <row r="41" spans="1:7" x14ac:dyDescent="0.25">
      <c r="A41" s="225" t="s">
        <v>129</v>
      </c>
      <c r="B41" s="77" t="s">
        <v>181</v>
      </c>
      <c r="C41" s="228">
        <f>+D13</f>
        <v>716350530.54135132</v>
      </c>
      <c r="D41" s="64" t="s">
        <v>152</v>
      </c>
      <c r="E41" s="231" t="s">
        <v>182</v>
      </c>
      <c r="F41" s="68" t="s">
        <v>183</v>
      </c>
      <c r="G41" s="68" t="s">
        <v>184</v>
      </c>
    </row>
    <row r="42" spans="1:7" ht="24.75" x14ac:dyDescent="0.25">
      <c r="A42" s="226"/>
      <c r="B42" s="77" t="s">
        <v>185</v>
      </c>
      <c r="C42" s="229"/>
      <c r="D42" s="78" t="s">
        <v>186</v>
      </c>
      <c r="E42" s="231"/>
      <c r="F42" s="68"/>
      <c r="G42" s="68"/>
    </row>
    <row r="43" spans="1:7" ht="15.75" thickBot="1" x14ac:dyDescent="0.3">
      <c r="A43" s="227"/>
      <c r="B43" s="75" t="s">
        <v>187</v>
      </c>
      <c r="C43" s="230"/>
      <c r="D43" s="66" t="s">
        <v>171</v>
      </c>
      <c r="E43" s="232"/>
      <c r="F43" s="70" t="s">
        <v>188</v>
      </c>
      <c r="G43" s="70" t="s">
        <v>189</v>
      </c>
    </row>
    <row r="44" spans="1:7" ht="24.75" customHeight="1" x14ac:dyDescent="0.25">
      <c r="A44" s="225" t="s">
        <v>130</v>
      </c>
      <c r="B44" s="79" t="s">
        <v>190</v>
      </c>
      <c r="C44" s="228">
        <f>+D14</f>
        <v>9439485699.6839676</v>
      </c>
      <c r="D44" s="64" t="s">
        <v>152</v>
      </c>
      <c r="E44" s="233"/>
      <c r="F44" s="224" t="s">
        <v>191</v>
      </c>
      <c r="G44" s="224" t="s">
        <v>184</v>
      </c>
    </row>
    <row r="45" spans="1:7" ht="24.75" x14ac:dyDescent="0.25">
      <c r="A45" s="226"/>
      <c r="B45" s="80" t="s">
        <v>192</v>
      </c>
      <c r="C45" s="229"/>
      <c r="D45" s="64" t="s">
        <v>152</v>
      </c>
      <c r="E45" s="233"/>
      <c r="F45" s="224"/>
      <c r="G45" s="224"/>
    </row>
    <row r="46" spans="1:7" ht="25.5" customHeight="1" x14ac:dyDescent="0.25">
      <c r="A46" s="226"/>
      <c r="B46" s="81" t="s">
        <v>193</v>
      </c>
      <c r="C46" s="229"/>
      <c r="D46" s="64" t="s">
        <v>152</v>
      </c>
      <c r="E46" s="233"/>
      <c r="F46" s="224"/>
      <c r="G46" s="224"/>
    </row>
    <row r="47" spans="1:7" ht="41.25" customHeight="1" thickBot="1" x14ac:dyDescent="0.3">
      <c r="A47" s="227"/>
      <c r="B47" s="82" t="s">
        <v>194</v>
      </c>
      <c r="C47" s="230"/>
      <c r="D47" s="76"/>
      <c r="E47" s="234"/>
      <c r="F47" s="70" t="s">
        <v>195</v>
      </c>
      <c r="G47" s="70" t="s">
        <v>160</v>
      </c>
    </row>
    <row r="48" spans="1:7" x14ac:dyDescent="0.25">
      <c r="A48" s="83"/>
      <c r="B48" s="84" t="s">
        <v>196</v>
      </c>
      <c r="C48" s="85">
        <f>SUM(C31:C47)</f>
        <v>18591931828.661579</v>
      </c>
    </row>
    <row r="50" spans="1:5" x14ac:dyDescent="0.25">
      <c r="A50" s="86" t="s">
        <v>197</v>
      </c>
      <c r="B50" s="86"/>
      <c r="C50" s="86"/>
      <c r="D50" s="86"/>
      <c r="E50"/>
    </row>
    <row r="51" spans="1:5" x14ac:dyDescent="0.25">
      <c r="A51" s="87" t="s">
        <v>198</v>
      </c>
      <c r="B51" s="88" t="s">
        <v>146</v>
      </c>
      <c r="C51" s="88" t="s">
        <v>199</v>
      </c>
      <c r="D51" s="88" t="s">
        <v>200</v>
      </c>
      <c r="E51" s="89" t="s">
        <v>201</v>
      </c>
    </row>
    <row r="52" spans="1:5" ht="56.25" x14ac:dyDescent="0.25">
      <c r="A52" s="44" t="s">
        <v>130</v>
      </c>
      <c r="B52" s="90">
        <f>+D3</f>
        <v>-8422667440.2145767</v>
      </c>
      <c r="C52" s="91" t="s">
        <v>117</v>
      </c>
      <c r="D52" s="92" t="s">
        <v>202</v>
      </c>
      <c r="E52" s="93" t="s">
        <v>203</v>
      </c>
    </row>
    <row r="53" spans="1:5" ht="48" x14ac:dyDescent="0.25">
      <c r="A53" s="41" t="s">
        <v>122</v>
      </c>
      <c r="B53" s="94">
        <v>159027035</v>
      </c>
      <c r="C53" s="95" t="s">
        <v>123</v>
      </c>
      <c r="D53" s="96" t="s">
        <v>204</v>
      </c>
      <c r="E53" s="93" t="s">
        <v>205</v>
      </c>
    </row>
    <row r="54" spans="1:5" x14ac:dyDescent="0.25">
      <c r="A54"/>
      <c r="B54" s="57"/>
      <c r="E54"/>
    </row>
    <row r="55" spans="1:5" ht="15.75" thickBot="1" x14ac:dyDescent="0.3">
      <c r="A55"/>
      <c r="B55" s="57"/>
      <c r="E55"/>
    </row>
    <row r="56" spans="1:5" ht="15.75" x14ac:dyDescent="0.25">
      <c r="A56" s="97" t="s">
        <v>206</v>
      </c>
      <c r="B56" s="98"/>
      <c r="E56"/>
    </row>
    <row r="57" spans="1:5" x14ac:dyDescent="0.25">
      <c r="A57" s="99" t="s">
        <v>207</v>
      </c>
      <c r="B57" s="100" t="s">
        <v>146</v>
      </c>
      <c r="E57"/>
    </row>
    <row r="58" spans="1:5" x14ac:dyDescent="0.25">
      <c r="A58" s="33" t="s">
        <v>208</v>
      </c>
      <c r="B58" s="101">
        <f>+C78</f>
        <v>126052345944</v>
      </c>
      <c r="E58"/>
    </row>
    <row r="59" spans="1:5" x14ac:dyDescent="0.25">
      <c r="A59" s="33" t="s">
        <v>209</v>
      </c>
      <c r="B59" s="101">
        <f>+C83</f>
        <v>28064619790</v>
      </c>
      <c r="E59"/>
    </row>
    <row r="60" spans="1:5" ht="24" x14ac:dyDescent="0.25">
      <c r="A60" s="102" t="s">
        <v>210</v>
      </c>
      <c r="B60" s="103">
        <f>+C79-B59</f>
        <v>6136338428</v>
      </c>
      <c r="C60" s="104" t="s">
        <v>211</v>
      </c>
      <c r="E60"/>
    </row>
    <row r="61" spans="1:5" x14ac:dyDescent="0.25">
      <c r="A61" s="33" t="s">
        <v>212</v>
      </c>
      <c r="B61" s="101">
        <f>+B58-B59-B60</f>
        <v>91851387726</v>
      </c>
      <c r="E61"/>
    </row>
    <row r="62" spans="1:5" ht="15.75" thickBot="1" x14ac:dyDescent="0.3">
      <c r="A62" s="105" t="s">
        <v>213</v>
      </c>
      <c r="B62" s="106">
        <f>+B59/B58</f>
        <v>0.22264258217350422</v>
      </c>
      <c r="E62"/>
    </row>
    <row r="63" spans="1:5" x14ac:dyDescent="0.25">
      <c r="A63"/>
      <c r="B63" s="107"/>
      <c r="E63"/>
    </row>
    <row r="64" spans="1:5" x14ac:dyDescent="0.25">
      <c r="A64"/>
      <c r="B64" s="108"/>
      <c r="E64"/>
    </row>
    <row r="65" spans="1:5" x14ac:dyDescent="0.25">
      <c r="A65" s="109" t="s">
        <v>214</v>
      </c>
      <c r="B65" s="109"/>
      <c r="C65" s="109"/>
      <c r="E65"/>
    </row>
    <row r="66" spans="1:5" x14ac:dyDescent="0.25">
      <c r="A66" s="110" t="s">
        <v>215</v>
      </c>
      <c r="B66" s="111"/>
      <c r="C66" s="112">
        <v>118704526772</v>
      </c>
      <c r="E66"/>
    </row>
    <row r="67" spans="1:5" x14ac:dyDescent="0.25">
      <c r="A67" s="113" t="s">
        <v>216</v>
      </c>
      <c r="B67" s="57"/>
      <c r="C67" s="57">
        <f>+B68+B69+B70+B71</f>
        <v>12752938092</v>
      </c>
      <c r="E67"/>
    </row>
    <row r="68" spans="1:5" x14ac:dyDescent="0.25">
      <c r="A68" t="s">
        <v>217</v>
      </c>
      <c r="B68" s="114">
        <v>7025971007</v>
      </c>
      <c r="E68"/>
    </row>
    <row r="69" spans="1:5" x14ac:dyDescent="0.25">
      <c r="A69" t="s">
        <v>218</v>
      </c>
      <c r="B69" s="114">
        <v>1495909812</v>
      </c>
      <c r="E69"/>
    </row>
    <row r="70" spans="1:5" x14ac:dyDescent="0.25">
      <c r="A70" t="s">
        <v>219</v>
      </c>
      <c r="B70" s="114">
        <v>825938353</v>
      </c>
      <c r="E70"/>
    </row>
    <row r="71" spans="1:5" x14ac:dyDescent="0.25">
      <c r="A71" s="115" t="s">
        <v>220</v>
      </c>
      <c r="B71" s="116">
        <v>3405118920</v>
      </c>
      <c r="C71" s="117"/>
      <c r="E71"/>
    </row>
    <row r="72" spans="1:5" x14ac:dyDescent="0.25">
      <c r="A72" s="113" t="s">
        <v>221</v>
      </c>
      <c r="B72" s="114"/>
      <c r="C72" s="57">
        <f>-B73</f>
        <v>-2000000000</v>
      </c>
      <c r="E72"/>
    </row>
    <row r="73" spans="1:5" x14ac:dyDescent="0.25">
      <c r="A73" t="s">
        <v>222</v>
      </c>
      <c r="B73" s="114">
        <v>2000000000</v>
      </c>
      <c r="E73"/>
    </row>
    <row r="74" spans="1:5" x14ac:dyDescent="0.25">
      <c r="A74" s="118" t="s">
        <v>223</v>
      </c>
      <c r="B74" s="55"/>
      <c r="C74" s="119">
        <f>+C66+C67+C72</f>
        <v>129457464864</v>
      </c>
      <c r="E74"/>
    </row>
    <row r="78" spans="1:5" x14ac:dyDescent="0.25">
      <c r="B78" s="120" t="s">
        <v>224</v>
      </c>
      <c r="C78" s="120">
        <v>126052345944</v>
      </c>
    </row>
    <row r="79" spans="1:5" x14ac:dyDescent="0.25">
      <c r="B79" s="120" t="s">
        <v>225</v>
      </c>
      <c r="C79" s="120">
        <v>34200958218</v>
      </c>
    </row>
    <row r="80" spans="1:5" x14ac:dyDescent="0.25">
      <c r="B80" s="120" t="s">
        <v>226</v>
      </c>
      <c r="C80" s="120">
        <v>91851387726</v>
      </c>
    </row>
    <row r="81" spans="2:3" x14ac:dyDescent="0.25">
      <c r="B81" s="120" t="s">
        <v>149</v>
      </c>
      <c r="C81" s="120">
        <v>11074423275</v>
      </c>
    </row>
    <row r="82" spans="2:3" x14ac:dyDescent="0.25">
      <c r="B82" s="120" t="s">
        <v>227</v>
      </c>
      <c r="C82" s="120">
        <v>16990196515</v>
      </c>
    </row>
    <row r="83" spans="2:3" x14ac:dyDescent="0.25">
      <c r="B83" s="120" t="s">
        <v>209</v>
      </c>
      <c r="C83" s="120">
        <f>+C81+C82</f>
        <v>28064619790</v>
      </c>
    </row>
    <row r="84" spans="2:3" x14ac:dyDescent="0.25">
      <c r="B84" s="120" t="s">
        <v>228</v>
      </c>
      <c r="C84" s="120">
        <f>+C79-C83</f>
        <v>6136338428</v>
      </c>
    </row>
    <row r="85" spans="2:3" x14ac:dyDescent="0.25">
      <c r="B85" s="120"/>
      <c r="C85" s="120">
        <f>+C78-C80</f>
        <v>34200958218</v>
      </c>
    </row>
    <row r="86" spans="2:3" x14ac:dyDescent="0.25">
      <c r="B86" s="120"/>
      <c r="C86" s="120">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2024-08-09T07:00:00+00:00</Fecha>
  </documentManagement>
</p:properties>
</file>

<file path=customXml/itemProps1.xml><?xml version="1.0" encoding="utf-8"?>
<ds:datastoreItem xmlns:ds="http://schemas.openxmlformats.org/officeDocument/2006/customXml" ds:itemID="{7984B6F0-A391-45C2-B645-7AD02367DBB5}"/>
</file>

<file path=customXml/itemProps2.xml><?xml version="1.0" encoding="utf-8"?>
<ds:datastoreItem xmlns:ds="http://schemas.openxmlformats.org/officeDocument/2006/customXml" ds:itemID="{3E9AF70E-EFC6-4A23-826C-9190A50710B8}"/>
</file>

<file path=customXml/itemProps3.xml><?xml version="1.0" encoding="utf-8"?>
<ds:datastoreItem xmlns:ds="http://schemas.openxmlformats.org/officeDocument/2006/customXml" ds:itemID="{3AA0F1C9-642F-40F5-A6E5-13B602AFDA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2024-08-09T19:11:29Z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